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орма" sheetId="1" r:id="rId1"/>
    <sheet name="гос.сектор" sheetId="2" r:id="rId2"/>
    <sheet name="закупки" sheetId="3" r:id="rId3"/>
  </sheets>
  <definedNames>
    <definedName name="_xlnm.Print_Titles" localSheetId="0">'Форма'!$12:$13</definedName>
    <definedName name="_xlnm.Print_Area" localSheetId="0">'Форма'!$A$1:$F$159</definedName>
  </definedNames>
  <calcPr fullCalcOnLoad="1"/>
</workbook>
</file>

<file path=xl/sharedStrings.xml><?xml version="1.0" encoding="utf-8"?>
<sst xmlns="http://schemas.openxmlformats.org/spreadsheetml/2006/main" count="303" uniqueCount="226">
  <si>
    <t>Показатель, единица измерения</t>
  </si>
  <si>
    <t>2009 год</t>
  </si>
  <si>
    <t>2010 год</t>
  </si>
  <si>
    <t>2010г. в % к 2009г.</t>
  </si>
  <si>
    <t>2011 год</t>
  </si>
  <si>
    <t>2011г. в % к 2010г.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</si>
  <si>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</si>
  <si>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</si>
  <si>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</si>
  <si>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</si>
  <si>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</si>
  <si>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</si>
  <si>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</si>
  <si>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</si>
  <si>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</si>
  <si>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</si>
  <si>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</si>
  <si>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Убыток предприятий, тыс. руб.</t>
  </si>
  <si>
    <t>Прибыль (убыток) – сальдо,  тыс. руб.</t>
  </si>
  <si>
    <t>Добыча полезных ископаемых (C), тыс.руб</t>
  </si>
  <si>
    <t>Пресс ?</t>
  </si>
  <si>
    <t>Производство основных видов промышленной продукции в натуральном выражении</t>
  </si>
  <si>
    <t>Кондитерские изделия, тыс. тонн</t>
  </si>
  <si>
    <t>Хлеб и хлебобулочные изделия, тыс. тонн</t>
  </si>
  <si>
    <t>Плодоовощные консервы, муб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</si>
  <si>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</si>
  <si>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</si>
  <si>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</si>
  <si>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тыс. тонн</t>
  </si>
  <si>
    <t>Мясо и субпродукты пищевые убойных животных, тыс. тонн</t>
  </si>
  <si>
    <t>Колбасные изделия, тыс. тонн</t>
  </si>
  <si>
    <t>Мука, тыс. тонн</t>
  </si>
  <si>
    <t>Изделия макаронные, тыс.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</si>
  <si>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</si>
  <si>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</si>
  <si>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</si>
  <si>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</si>
  <si>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</si>
  <si>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</si>
  <si>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</si>
  <si>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</si>
  <si>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</si>
  <si>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</si>
  <si>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</si>
  <si>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</si>
  <si>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</si>
  <si>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</si>
  <si>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</si>
  <si>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</si>
  <si>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</si>
  <si>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</si>
  <si>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</si>
  <si>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</si>
  <si>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</si>
  <si>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</si>
  <si>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</si>
  <si>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</si>
  <si>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</si>
  <si>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</si>
  <si>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</si>
  <si>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</si>
  <si>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</si>
  <si>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</si>
  <si>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</si>
  <si>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</si>
  <si>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</si>
  <si>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</si>
  <si>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</si>
  <si>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</si>
  <si>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Социальная сфера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</si>
  <si>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</si>
  <si>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</si>
  <si>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</si>
  <si>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</si>
  <si>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</si>
  <si>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</si>
  <si>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</si>
  <si>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</si>
  <si>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</si>
  <si>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</si>
  <si>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</si>
  <si>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</si>
  <si>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</si>
  <si>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</si>
  <si>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</si>
  <si>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</si>
  <si>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</si>
  <si>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</si>
  <si>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</si>
  <si>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</si>
  <si>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</si>
  <si>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</si>
  <si>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</si>
  <si>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</si>
  <si>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</si>
  <si>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</si>
  <si>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</si>
  <si>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</si>
  <si>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</si>
  <si>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</si>
  <si>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</si>
  <si>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</si>
  <si>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</si>
  <si>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</si>
  <si>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</si>
  <si>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</si>
  <si>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</si>
  <si>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</si>
  <si>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</si>
  <si>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</si>
  <si>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</si>
  <si>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</si>
  <si>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Глава __________сельского поселения</t>
  </si>
  <si>
    <t>(Ф.И.О.)</t>
  </si>
  <si>
    <t>Прибыль прибыльных предприятий, млн. рублей</t>
  </si>
  <si>
    <t>Производство и распределение электроэнергии, газа и воды (E), млн.руб</t>
  </si>
  <si>
    <t>Выпуск товаров и услуг по полному кругу предприятий транспорта, всего, млн. руб.</t>
  </si>
  <si>
    <t>Объем работ, выполненных собственными силами по виду деятельности строительство, млн. руб.</t>
  </si>
  <si>
    <t>Кубаньпластик</t>
  </si>
  <si>
    <r>
      <t>Совокупный объем услуг</t>
    </r>
    <r>
      <rPr>
        <b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потребительской сферы</t>
    </r>
    <r>
      <rPr>
        <b/>
        <sz val="11"/>
        <rFont val="Times New Roman"/>
        <family val="1"/>
      </rPr>
      <t xml:space="preserve"> </t>
    </r>
  </si>
  <si>
    <t>Обрабатывающие производства (D), млн.руб</t>
  </si>
  <si>
    <t>Оборот общественного питания, млн.руб.</t>
  </si>
  <si>
    <t>Объем платных услуг населению, млн.руб.</t>
  </si>
  <si>
    <t>Оборот розничной торговли, млн. руб.</t>
  </si>
  <si>
    <t>Объем инвестиций в основной капитал за счет всех источников финансирования,млн. руб.</t>
  </si>
  <si>
    <t>Численность детей в  дошкольных  образовательных учреждениях,  чел.</t>
  </si>
  <si>
    <t xml:space="preserve">(по укрупненной номенклатуре) </t>
  </si>
  <si>
    <t>тыс. рублей</t>
  </si>
  <si>
    <t>Наименование  отраслей   и  важнейших видов продукции</t>
  </si>
  <si>
    <t xml:space="preserve"> 2009 год, отчет </t>
  </si>
  <si>
    <t xml:space="preserve"> 2010 год, оценка </t>
  </si>
  <si>
    <t xml:space="preserve"> 2011 год, прогноз </t>
  </si>
  <si>
    <t>Объем продукции, закупаемой для муниципальных нужд за счет средств местного бюджета - всего</t>
  </si>
  <si>
    <t xml:space="preserve">                  в том числе:</t>
  </si>
  <si>
    <t>ПРОДУКЦИЯ СЕЛЬСКОГО ХОЗЯЙСТВА, ЛЕСНОГО ХОЗЯЙСТВА</t>
  </si>
  <si>
    <t>Зерновые и технические культуры, продукция овощеводства и садоводства</t>
  </si>
  <si>
    <t>Продукты животного происхождения</t>
  </si>
  <si>
    <t>Продукция лесоводства</t>
  </si>
  <si>
    <t>Продукция рыболовства и рыбоводства</t>
  </si>
  <si>
    <t>ПРОДУКЦИЯ ГОРНОДОБЫВАЮЩИХ ПРОИЗВОДСТВ</t>
  </si>
  <si>
    <t>ПРОДУКЦИЯ ОБРАБАТЫВАЮЩИХ ПРОИЗВОДСТВ</t>
  </si>
  <si>
    <t>Пищевые продукты, напитки и табачные изделия</t>
  </si>
  <si>
    <t>Текстиль и текстильные изделия</t>
  </si>
  <si>
    <t>Кожа и изделия из кожи</t>
  </si>
  <si>
    <t>Древесина и изделия из дерева и пробки (кроме мебели), изделия из соломки и материалов для плетения</t>
  </si>
  <si>
    <t>Бумага и изделия из бумаги; записанные носители информации; полиграфические услуги</t>
  </si>
  <si>
    <t>Нефтепродукты</t>
  </si>
  <si>
    <t>Химические вещества, химические продукты и химические волокна</t>
  </si>
  <si>
    <t>Резиновые и пластмассовые изделия</t>
  </si>
  <si>
    <t>Прочие неметаллические продукты</t>
  </si>
  <si>
    <t>Машины и оборудование, не включенные в другие группировки</t>
  </si>
  <si>
    <t>Электрическое и оптическое оборудование</t>
  </si>
  <si>
    <t>Транспортные средства и оборудование</t>
  </si>
  <si>
    <t>Прочие промышленные товары, не включенные в другие группировки</t>
  </si>
  <si>
    <t>ЭЛЕКТРОЭНЕРГИЯ, ГАЗ, ПАР И ВОДА</t>
  </si>
  <si>
    <t>Электроэнергия</t>
  </si>
  <si>
    <t>Услуги по передаче электроэнергии</t>
  </si>
  <si>
    <t>Услуги по распределению электроэнергии и торговле электроэнергией</t>
  </si>
  <si>
    <t>Искусственные горючие газы</t>
  </si>
  <si>
    <t>Услуги по распределению газообразного топлива и торговле газообразным топливом, подаваемым по трубопроводам</t>
  </si>
  <si>
    <t>Пар и горячая вода (тепловая энергия), услуги по передаче и распределению пара и горячей воды (тепловой энергии)</t>
  </si>
  <si>
    <t>СТРОИТЕЛЬНЫЕ РАБОТЫ</t>
  </si>
  <si>
    <t xml:space="preserve"> УСЛУГИ ПО РЕМОНТУ АВТОТРАНСПОРТНЫХ СРЕДСТВ, МОТОЦИКЛОВ, БЫТОВЫХ ИЗДЕЛИЙ И ПРЕДМЕТОВ ЛИЧНОГО ПОЛЬЗОВАНИЯ</t>
  </si>
  <si>
    <t>УСЛУГИ ГОСТИНИЦ И РЕСТОРАНОВ</t>
  </si>
  <si>
    <t>Услуги столовых при предприятиях и учреждениях</t>
  </si>
  <si>
    <t>УСЛУГИ ТРАНСПОРТА, СКЛАДСКОГО ХОЗЯЙСТВА И СВЯЗИ</t>
  </si>
  <si>
    <t>УСЛУГИ В СФЕРЕ ФИНАНСОВОГО ПОСРЕДНИЧЕСТВА</t>
  </si>
  <si>
    <t>УСЛУГИ, СВЯЗАННЫЕ С НЕДВИЖИМЫМ ИМУЩЕСТВОМ, АРЕНДОЙ, ВЫЧИСЛИТЕЛЬНОЙ ТЕХНИКОЙ, НАУЧНЫМИ ИССЛЕДОВАНИЯМИ, ПРОЧИЕ УСЛУГИ, СВЯЗАННЫЕ С ПРЕДПРИНИМАТЕЛЬСКОЙ ДЕЯТЕЛЬНОСТЬЮ</t>
  </si>
  <si>
    <t>УСЛУГИ В СФЕРЕ ГОСУДАРСТВЕННОГО УПРАВЛЕНИЯ И ОБЯЗАТЕЛЬНОГО СОЦИАЛЬНОГО ОБЕСПЕЧЕНИЯ</t>
  </si>
  <si>
    <t>УСЛУГИ В ОБЛАСТИ ОБРАЗОВАНИЯ</t>
  </si>
  <si>
    <t>УСЛУГИ В ОБЛАСТИ ЗДРАВООХРАНЕНИЯ И СОЦИАЛЬНЫЕ УСЛУГИ</t>
  </si>
  <si>
    <t>ПРОЧИЕ КОММУНАЛЬНЫЕ, СОЦИАЛЬНЫЕ И ПЕРСОНАЛЬНЫЕ УСЛУГИ</t>
  </si>
  <si>
    <t>Глава Новотитаровского сельского поселения</t>
  </si>
  <si>
    <t>С.К. Кошман</t>
  </si>
  <si>
    <t>Фонд оплаты труда,млн. руб.</t>
  </si>
  <si>
    <t xml:space="preserve">                                                                      Приложение</t>
  </si>
  <si>
    <t xml:space="preserve">                                                                      к решению Совета Новотитаровского</t>
  </si>
  <si>
    <t xml:space="preserve">                                                                      сельского поселения Динского района</t>
  </si>
  <si>
    <t xml:space="preserve">                                                                      от 15.12.2010г    №101-15/02</t>
  </si>
  <si>
    <t xml:space="preserve"> Раздел 1. Основные показатели, характеризующие  налогооблагаемую базу поселения</t>
  </si>
  <si>
    <t xml:space="preserve">Макроэкономические показатели </t>
  </si>
  <si>
    <t>№ П/П</t>
  </si>
  <si>
    <t>Наименование показателя</t>
  </si>
  <si>
    <t>Ед. измерения</t>
  </si>
  <si>
    <t>Прибыль (убыток) по всем видам деятельности государственных предприятий и оганизаций - всего</t>
  </si>
  <si>
    <t>млн. руб.</t>
  </si>
  <si>
    <t>1,84</t>
  </si>
  <si>
    <t>1,9</t>
  </si>
  <si>
    <t>Фонд оплаты труда, работающих на предприятиях гос. формы собственности</t>
  </si>
  <si>
    <t>12,4</t>
  </si>
  <si>
    <t>Стоимость имущества находящегося в гос. Собственности</t>
  </si>
  <si>
    <t>2,92</t>
  </si>
  <si>
    <t>3,00</t>
  </si>
  <si>
    <t>Выпуск продукции сельского хозяйства сельхозорганизациями гос. сектора в ценах соот. Лет</t>
  </si>
  <si>
    <t>-</t>
  </si>
  <si>
    <t>4.1</t>
  </si>
  <si>
    <t>в % к предыдущему году в сопоставимых ценах</t>
  </si>
  <si>
    <t>%</t>
  </si>
  <si>
    <t>4.2</t>
  </si>
  <si>
    <t>Доля государственного сектора в общем объеме выпуска продукции сельского хозяйства</t>
  </si>
  <si>
    <t>5</t>
  </si>
  <si>
    <t>Оборот розничной торговли гос. сектора в ценах соот. Лет</t>
  </si>
  <si>
    <t>5.1</t>
  </si>
  <si>
    <t>5.2</t>
  </si>
  <si>
    <t>Доля государственного сектора в общем объеме товарооборота</t>
  </si>
  <si>
    <t>6</t>
  </si>
  <si>
    <t>3</t>
  </si>
  <si>
    <t>Объем платных услуг населению организаций гос. формы собственности в ценах соответствующих лет</t>
  </si>
  <si>
    <t>6.1</t>
  </si>
  <si>
    <t>6.2</t>
  </si>
  <si>
    <t>Доля гос. сектора в общем объеме платных услуг населению</t>
  </si>
  <si>
    <t>7</t>
  </si>
  <si>
    <t>Средне списочная численность работников предприятий и организаций гос. сектора экономики</t>
  </si>
  <si>
    <t>человек</t>
  </si>
  <si>
    <t>60</t>
  </si>
  <si>
    <t>7.1</t>
  </si>
  <si>
    <t>Доля среднесписочной численности работников организаций гос. сектора экономики в среднесписачной численности работников в целом занятых в экономике района</t>
  </si>
  <si>
    <t>Раздел 2. Прогноз развития государственного сектора экономики</t>
  </si>
  <si>
    <t>2010 год оценка</t>
  </si>
  <si>
    <t>2011 год прогноз</t>
  </si>
  <si>
    <t>2009 год отчет</t>
  </si>
  <si>
    <t>54</t>
  </si>
  <si>
    <t>12,9</t>
  </si>
  <si>
    <t>13</t>
  </si>
  <si>
    <t xml:space="preserve"> Раздел 3. Объемы закупки товаров, работ, услуг для муниципальных нужд муниципального образования Новотитаровского сельского поселения</t>
  </si>
  <si>
    <t>Прогноз (индикативный план) социально-экономического развития Новотитаровского сельского поселения муниципального образования Динского района на 2011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</si>
</sst>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\ #,##0.00&quot;    &quot;;\-#,##0.00&quot;    &quot;;&quot; -&quot;#&quot;    &quot;;@\ "/>
    <numFmt numFmtId="167" formatCode="\ #,##0.000&quot;    &quot;;\-#,##0.000&quot;    &quot;;&quot; -&quot;#&quot;    &quot;;@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00000"/>
    <numFmt numFmtId="174" formatCode="0.0000000"/>
    <numFmt numFmtId="175" formatCode="0.000000"/>
    <numFmt numFmtId="176" formatCode="0.00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4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35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/>
    </xf>
    <xf numFmtId="0" fontId="4" fillId="35" borderId="13" xfId="0" applyFont="1" applyFill="1" applyBorder="1" applyAlignment="1">
      <alignment wrapText="1"/>
    </xf>
    <xf numFmtId="0" fontId="4" fillId="33" borderId="13" xfId="0" applyFont="1" applyFill="1" applyBorder="1" applyAlignment="1">
      <alignment vertical="center" wrapText="1"/>
    </xf>
    <xf numFmtId="165" fontId="2" fillId="0" borderId="13" xfId="0" applyNumberFormat="1" applyFont="1" applyBorder="1" applyAlignment="1">
      <alignment/>
    </xf>
    <xf numFmtId="0" fontId="4" fillId="36" borderId="13" xfId="0" applyFont="1" applyFill="1" applyBorder="1" applyAlignment="1">
      <alignment vertical="center" wrapText="1"/>
    </xf>
    <xf numFmtId="0" fontId="2" fillId="36" borderId="13" xfId="0" applyFont="1" applyFill="1" applyBorder="1" applyAlignment="1">
      <alignment/>
    </xf>
    <xf numFmtId="164" fontId="2" fillId="36" borderId="13" xfId="0" applyNumberFormat="1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 indent="1"/>
    </xf>
    <xf numFmtId="164" fontId="2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 indent="3"/>
    </xf>
    <xf numFmtId="0" fontId="4" fillId="0" borderId="13" xfId="0" applyFont="1" applyFill="1" applyBorder="1" applyAlignment="1">
      <alignment horizontal="left" vertical="center" wrapText="1" indent="5"/>
    </xf>
    <xf numFmtId="0" fontId="4" fillId="0" borderId="13" xfId="0" applyFont="1" applyBorder="1" applyAlignment="1">
      <alignment wrapText="1"/>
    </xf>
    <xf numFmtId="0" fontId="6" fillId="34" borderId="13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left" vertical="center" wrapText="1" indent="1"/>
    </xf>
    <xf numFmtId="0" fontId="6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/>
    </xf>
    <xf numFmtId="4" fontId="2" fillId="36" borderId="13" xfId="0" applyNumberFormat="1" applyFont="1" applyFill="1" applyBorder="1" applyAlignment="1">
      <alignment/>
    </xf>
    <xf numFmtId="4" fontId="4" fillId="36" borderId="13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164" fontId="4" fillId="0" borderId="1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0"/>
  <sheetViews>
    <sheetView tabSelected="1" view="pageBreakPreview" zoomScale="80" zoomScaleSheetLayoutView="80" zoomScalePageLayoutView="0" workbookViewId="0" topLeftCell="A6">
      <selection activeCell="A160" sqref="A160:IV160"/>
    </sheetView>
  </sheetViews>
  <sheetFormatPr defaultColWidth="9.00390625" defaultRowHeight="12.75"/>
  <cols>
    <col min="1" max="1" width="56.375" style="1" customWidth="1"/>
    <col min="2" max="2" width="11.00390625" style="1" customWidth="1"/>
    <col min="3" max="3" width="10.625" style="1" customWidth="1"/>
    <col min="4" max="4" width="8.75390625" style="1" customWidth="1"/>
    <col min="5" max="5" width="11.25390625" style="1" customWidth="1"/>
    <col min="6" max="6" width="11.00390625" style="1" customWidth="1"/>
    <col min="7" max="7" width="0" style="1" hidden="1" customWidth="1"/>
    <col min="8" max="16384" width="9.125" style="1" customWidth="1"/>
  </cols>
  <sheetData>
    <row r="1" spans="1:7" ht="18.75">
      <c r="A1" s="59" t="s">
        <v>175</v>
      </c>
      <c r="B1" s="59"/>
      <c r="C1" s="59"/>
      <c r="D1" s="59"/>
      <c r="E1" s="59"/>
      <c r="F1" s="59"/>
      <c r="G1" s="59"/>
    </row>
    <row r="2" spans="1:7" ht="18.75">
      <c r="A2" s="46" t="s">
        <v>176</v>
      </c>
      <c r="B2" s="45"/>
      <c r="C2" s="45"/>
      <c r="D2" s="45"/>
      <c r="E2" s="45"/>
      <c r="F2" s="45"/>
      <c r="G2" s="45"/>
    </row>
    <row r="3" spans="1:7" ht="18.75">
      <c r="A3" s="46" t="s">
        <v>177</v>
      </c>
      <c r="B3" s="45"/>
      <c r="C3" s="45"/>
      <c r="D3" s="45"/>
      <c r="E3" s="45"/>
      <c r="F3" s="45"/>
      <c r="G3" s="45"/>
    </row>
    <row r="4" spans="1:7" ht="18.75">
      <c r="A4" s="46" t="s">
        <v>178</v>
      </c>
      <c r="B4" s="48"/>
      <c r="C4" s="48"/>
      <c r="D4" s="48"/>
      <c r="E4" s="48"/>
      <c r="F4" s="48"/>
      <c r="G4" s="49"/>
    </row>
    <row r="7" spans="1:6" ht="15.75">
      <c r="A7" s="61"/>
      <c r="B7" s="61"/>
      <c r="C7" s="61"/>
      <c r="D7" s="61"/>
      <c r="E7" s="61"/>
      <c r="F7" s="61"/>
    </row>
    <row r="8" spans="1:6" ht="41.25" customHeight="1">
      <c r="A8" s="73" t="s">
        <v>225</v>
      </c>
      <c r="B8" s="73"/>
      <c r="C8" s="73"/>
      <c r="D8" s="73"/>
      <c r="E8" s="73"/>
      <c r="F8" s="73"/>
    </row>
    <row r="9" spans="1:6" ht="17.25" customHeight="1">
      <c r="A9" s="74"/>
      <c r="B9" s="74"/>
      <c r="C9" s="74"/>
      <c r="D9" s="74"/>
      <c r="E9" s="74"/>
      <c r="F9" s="74"/>
    </row>
    <row r="10" spans="1:6" ht="19.5" customHeight="1">
      <c r="A10" s="75" t="s">
        <v>179</v>
      </c>
      <c r="B10" s="75"/>
      <c r="C10" s="75"/>
      <c r="D10" s="75"/>
      <c r="E10" s="75"/>
      <c r="F10" s="74"/>
    </row>
    <row r="11" spans="1:7" ht="19.5" thickBot="1">
      <c r="A11" s="50"/>
      <c r="B11" s="50"/>
      <c r="C11" s="50"/>
      <c r="D11" s="50"/>
      <c r="E11" s="50"/>
      <c r="F11" s="50"/>
      <c r="G11" s="50"/>
    </row>
    <row r="12" spans="1:6" ht="12.75" customHeight="1" thickBot="1">
      <c r="A12" s="62" t="s">
        <v>0</v>
      </c>
      <c r="B12" s="3" t="s">
        <v>1</v>
      </c>
      <c r="C12" s="2" t="s">
        <v>2</v>
      </c>
      <c r="D12" s="64" t="s">
        <v>3</v>
      </c>
      <c r="E12" s="4" t="s">
        <v>4</v>
      </c>
      <c r="F12" s="66" t="s">
        <v>5</v>
      </c>
    </row>
    <row r="13" spans="1:6" ht="24" customHeight="1" thickBot="1">
      <c r="A13" s="63"/>
      <c r="B13" s="38" t="s">
        <v>6</v>
      </c>
      <c r="C13" s="38" t="s">
        <v>7</v>
      </c>
      <c r="D13" s="65"/>
      <c r="E13" s="38" t="s">
        <v>8</v>
      </c>
      <c r="F13" s="65"/>
    </row>
    <row r="14" spans="1:7" ht="24" customHeight="1">
      <c r="A14" s="60" t="s">
        <v>180</v>
      </c>
      <c r="B14" s="60"/>
      <c r="C14" s="60"/>
      <c r="D14" s="60"/>
      <c r="E14" s="60"/>
      <c r="F14" s="60"/>
      <c r="G14" s="60"/>
    </row>
    <row r="15" spans="1:6" ht="27.75" customHeight="1">
      <c r="A15" s="10" t="s">
        <v>9</v>
      </c>
      <c r="B15" s="11">
        <v>27.176</v>
      </c>
      <c r="C15" s="11">
        <v>27.296</v>
      </c>
      <c r="D15" s="12">
        <f aca="true" t="shared" si="0" ref="D15:D29">C15/B15%</f>
        <v>100.44156608772445</v>
      </c>
      <c r="E15" s="11">
        <v>27.393</v>
      </c>
      <c r="F15" s="12">
        <f aca="true" t="shared" si="1" ref="F15:F29">E15/C15%</f>
        <v>100.3553634232122</v>
      </c>
    </row>
    <row r="16" spans="1:6" ht="16.5" customHeight="1">
      <c r="A16" s="10" t="s">
        <v>10</v>
      </c>
      <c r="B16" s="11">
        <v>5.106</v>
      </c>
      <c r="C16" s="11">
        <v>5.557</v>
      </c>
      <c r="D16" s="12">
        <f t="shared" si="0"/>
        <v>108.83274578926753</v>
      </c>
      <c r="E16" s="11">
        <v>6.24</v>
      </c>
      <c r="F16" s="12">
        <f t="shared" si="1"/>
        <v>112.29080439085838</v>
      </c>
    </row>
    <row r="17" spans="1:6" ht="15">
      <c r="A17" s="10" t="s">
        <v>11</v>
      </c>
      <c r="B17" s="11">
        <v>13.077</v>
      </c>
      <c r="C17" s="11">
        <v>13.143</v>
      </c>
      <c r="D17" s="12">
        <f t="shared" si="0"/>
        <v>100.50470291351228</v>
      </c>
      <c r="E17" s="11">
        <v>13.202</v>
      </c>
      <c r="F17" s="12">
        <f t="shared" si="1"/>
        <v>100.44890816404168</v>
      </c>
    </row>
    <row r="18" spans="1:6" ht="15">
      <c r="A18" s="10" t="s">
        <v>12</v>
      </c>
      <c r="B18" s="11">
        <v>4.483</v>
      </c>
      <c r="C18" s="11">
        <v>4.518</v>
      </c>
      <c r="D18" s="12">
        <f t="shared" si="0"/>
        <v>100.78072719161277</v>
      </c>
      <c r="E18" s="11">
        <v>4.559</v>
      </c>
      <c r="F18" s="12">
        <f t="shared" si="1"/>
        <v>100.90748118636566</v>
      </c>
    </row>
    <row r="19" spans="1:6" ht="28.5" customHeight="1">
      <c r="A19" s="10" t="s">
        <v>13</v>
      </c>
      <c r="B19" s="11">
        <v>13.949</v>
      </c>
      <c r="C19" s="11">
        <v>14.337</v>
      </c>
      <c r="D19" s="12">
        <f t="shared" si="0"/>
        <v>102.78156140225106</v>
      </c>
      <c r="E19" s="11">
        <v>15.579</v>
      </c>
      <c r="F19" s="12">
        <f t="shared" si="1"/>
        <v>108.66290018832392</v>
      </c>
    </row>
    <row r="20" spans="1:6" ht="28.5" customHeight="1">
      <c r="A20" s="13" t="s">
        <v>14</v>
      </c>
      <c r="B20" s="14">
        <v>7.9</v>
      </c>
      <c r="C20" s="14">
        <v>7.8</v>
      </c>
      <c r="D20" s="12">
        <f t="shared" si="0"/>
        <v>98.73417721518987</v>
      </c>
      <c r="E20" s="14">
        <v>7.8</v>
      </c>
      <c r="F20" s="12">
        <f t="shared" si="1"/>
        <v>100</v>
      </c>
    </row>
    <row r="21" spans="1:6" ht="28.5" customHeight="1">
      <c r="A21" s="15" t="s">
        <v>15</v>
      </c>
      <c r="B21" s="14">
        <v>5.2</v>
      </c>
      <c r="C21" s="14">
        <v>5.8</v>
      </c>
      <c r="D21" s="12">
        <f t="shared" si="0"/>
        <v>111.53846153846152</v>
      </c>
      <c r="E21" s="14">
        <v>6.2</v>
      </c>
      <c r="F21" s="12">
        <f t="shared" si="1"/>
        <v>106.89655172413794</v>
      </c>
    </row>
    <row r="22" spans="1:6" ht="28.5" customHeight="1" hidden="1">
      <c r="A22" s="16" t="s">
        <v>16</v>
      </c>
      <c r="B22" s="14"/>
      <c r="C22" s="14"/>
      <c r="D22" s="12" t="e">
        <f t="shared" si="0"/>
        <v>#DIV/0!</v>
      </c>
      <c r="E22" s="14"/>
      <c r="F22" s="12" t="e">
        <f t="shared" si="1"/>
        <v>#DIV/0!</v>
      </c>
    </row>
    <row r="23" spans="1:6" ht="15">
      <c r="A23" s="10" t="s">
        <v>114</v>
      </c>
      <c r="B23" s="39">
        <v>474.76</v>
      </c>
      <c r="C23" s="39">
        <v>135.681</v>
      </c>
      <c r="D23" s="39">
        <f t="shared" si="0"/>
        <v>28.578860898138007</v>
      </c>
      <c r="E23" s="39">
        <v>153.968</v>
      </c>
      <c r="F23" s="39">
        <f t="shared" si="1"/>
        <v>113.47793722039194</v>
      </c>
    </row>
    <row r="24" spans="1:6" ht="15" hidden="1">
      <c r="A24" s="18" t="s">
        <v>17</v>
      </c>
      <c r="B24" s="40"/>
      <c r="C24" s="40"/>
      <c r="D24" s="40" t="e">
        <f t="shared" si="0"/>
        <v>#DIV/0!</v>
      </c>
      <c r="E24" s="40"/>
      <c r="F24" s="39" t="e">
        <f t="shared" si="1"/>
        <v>#DIV/0!</v>
      </c>
    </row>
    <row r="25" spans="1:6" ht="15" hidden="1">
      <c r="A25" s="18" t="s">
        <v>18</v>
      </c>
      <c r="B25" s="40"/>
      <c r="C25" s="40"/>
      <c r="D25" s="40" t="e">
        <f t="shared" si="0"/>
        <v>#DIV/0!</v>
      </c>
      <c r="E25" s="40"/>
      <c r="F25" s="39" t="e">
        <f t="shared" si="1"/>
        <v>#DIV/0!</v>
      </c>
    </row>
    <row r="26" spans="1:6" ht="15">
      <c r="A26" s="10" t="s">
        <v>174</v>
      </c>
      <c r="B26" s="39">
        <v>495.5</v>
      </c>
      <c r="C26" s="39">
        <v>500.5</v>
      </c>
      <c r="D26" s="39">
        <f t="shared" si="0"/>
        <v>101.00908173562058</v>
      </c>
      <c r="E26" s="39">
        <v>547.4</v>
      </c>
      <c r="F26" s="39">
        <f t="shared" si="1"/>
        <v>109.37062937062937</v>
      </c>
    </row>
    <row r="27" spans="1:7" s="5" customFormat="1" ht="15" hidden="1">
      <c r="A27" s="21" t="s">
        <v>19</v>
      </c>
      <c r="B27" s="41"/>
      <c r="C27" s="41"/>
      <c r="D27" s="40" t="e">
        <f t="shared" si="0"/>
        <v>#DIV/0!</v>
      </c>
      <c r="E27" s="41"/>
      <c r="F27" s="39" t="e">
        <f t="shared" si="1"/>
        <v>#DIV/0!</v>
      </c>
      <c r="G27" s="5" t="s">
        <v>20</v>
      </c>
    </row>
    <row r="28" spans="1:6" s="5" customFormat="1" ht="14.25" customHeight="1">
      <c r="A28" s="22" t="s">
        <v>120</v>
      </c>
      <c r="B28" s="42">
        <v>2374.3</v>
      </c>
      <c r="C28" s="42">
        <v>2296.2</v>
      </c>
      <c r="D28" s="39">
        <f t="shared" si="0"/>
        <v>96.71060944278312</v>
      </c>
      <c r="E28" s="42">
        <v>2577.7</v>
      </c>
      <c r="F28" s="39">
        <f t="shared" si="1"/>
        <v>112.25938507098684</v>
      </c>
    </row>
    <row r="29" spans="1:6" s="5" customFormat="1" ht="27.75" customHeight="1">
      <c r="A29" s="23" t="s">
        <v>115</v>
      </c>
      <c r="B29" s="42">
        <v>32.4</v>
      </c>
      <c r="C29" s="42">
        <v>38.3</v>
      </c>
      <c r="D29" s="39">
        <f t="shared" si="0"/>
        <v>118.20987654320986</v>
      </c>
      <c r="E29" s="42">
        <v>48.5</v>
      </c>
      <c r="F29" s="39">
        <f t="shared" si="1"/>
        <v>126.6318537859008</v>
      </c>
    </row>
    <row r="30" spans="1:6" ht="27.75" customHeight="1">
      <c r="A30" s="67" t="s">
        <v>21</v>
      </c>
      <c r="B30" s="68"/>
      <c r="C30" s="68"/>
      <c r="D30" s="68"/>
      <c r="E30" s="68"/>
      <c r="F30" s="69"/>
    </row>
    <row r="31" spans="1:6" ht="13.5" customHeight="1">
      <c r="A31" s="24" t="s">
        <v>22</v>
      </c>
      <c r="B31" s="11">
        <v>0.27</v>
      </c>
      <c r="C31" s="11">
        <v>0.27</v>
      </c>
      <c r="D31" s="12">
        <f>C31/B31%</f>
        <v>100</v>
      </c>
      <c r="E31" s="11">
        <v>0.27</v>
      </c>
      <c r="F31" s="12">
        <f>E31/C31%</f>
        <v>100</v>
      </c>
    </row>
    <row r="32" spans="1:6" ht="17.25" customHeight="1">
      <c r="A32" s="10" t="s">
        <v>23</v>
      </c>
      <c r="B32" s="11">
        <v>0.326</v>
      </c>
      <c r="C32" s="17">
        <v>0.33</v>
      </c>
      <c r="D32" s="12">
        <f>C32/B32%</f>
        <v>101.22699386503066</v>
      </c>
      <c r="E32" s="11">
        <v>0.335</v>
      </c>
      <c r="F32" s="12">
        <f>E32/C32%</f>
        <v>101.51515151515152</v>
      </c>
    </row>
    <row r="33" spans="1:6" ht="14.25" customHeight="1">
      <c r="A33" s="10" t="s">
        <v>24</v>
      </c>
      <c r="B33" s="11">
        <v>105.9</v>
      </c>
      <c r="C33" s="11">
        <v>96.7</v>
      </c>
      <c r="D33" s="12">
        <f>C33/B33%</f>
        <v>91.31255901794144</v>
      </c>
      <c r="E33" s="12">
        <v>115</v>
      </c>
      <c r="F33" s="12">
        <f>E33/C33%</f>
        <v>118.92450879007238</v>
      </c>
    </row>
    <row r="34" spans="1:6" ht="27.75" customHeight="1" hidden="1">
      <c r="A34" s="10" t="s">
        <v>25</v>
      </c>
      <c r="B34" s="11">
        <v>0</v>
      </c>
      <c r="C34" s="11">
        <v>0</v>
      </c>
      <c r="D34" s="12"/>
      <c r="E34" s="11">
        <v>0</v>
      </c>
      <c r="F34" s="12"/>
    </row>
    <row r="35" spans="1:6" ht="27" customHeight="1" hidden="1">
      <c r="A35" s="10" t="s">
        <v>26</v>
      </c>
      <c r="B35" s="11">
        <v>0</v>
      </c>
      <c r="C35" s="11">
        <v>0</v>
      </c>
      <c r="D35" s="12"/>
      <c r="E35" s="11">
        <v>0</v>
      </c>
      <c r="F35" s="12"/>
    </row>
    <row r="36" spans="1:6" ht="27.75" customHeight="1" hidden="1">
      <c r="A36" s="10" t="s">
        <v>27</v>
      </c>
      <c r="B36" s="11">
        <v>0</v>
      </c>
      <c r="C36" s="11">
        <v>0</v>
      </c>
      <c r="D36" s="12"/>
      <c r="E36" s="11">
        <v>0</v>
      </c>
      <c r="F36" s="12"/>
    </row>
    <row r="37" spans="1:7" ht="27.75" customHeight="1">
      <c r="A37" s="24" t="s">
        <v>28</v>
      </c>
      <c r="B37" s="11">
        <v>0.025</v>
      </c>
      <c r="C37" s="11">
        <v>0.05</v>
      </c>
      <c r="D37" s="12">
        <f aca="true" t="shared" si="2" ref="D37:D46">C37/B37%</f>
        <v>200</v>
      </c>
      <c r="E37" s="11">
        <v>0.06</v>
      </c>
      <c r="F37" s="12">
        <f aca="true" t="shared" si="3" ref="F37:F46">E37/C37%</f>
        <v>120</v>
      </c>
      <c r="G37" s="1" t="s">
        <v>118</v>
      </c>
    </row>
    <row r="38" spans="1:6" ht="27.75" customHeight="1">
      <c r="A38" s="10" t="s">
        <v>29</v>
      </c>
      <c r="B38" s="11">
        <v>1.683</v>
      </c>
      <c r="C38" s="11">
        <v>1.56</v>
      </c>
      <c r="D38" s="12">
        <f t="shared" si="2"/>
        <v>92.6916221033868</v>
      </c>
      <c r="E38" s="11">
        <v>1.615</v>
      </c>
      <c r="F38" s="12">
        <f t="shared" si="3"/>
        <v>103.52564102564102</v>
      </c>
    </row>
    <row r="39" spans="1:6" ht="19.5" customHeight="1">
      <c r="A39" s="10" t="s">
        <v>30</v>
      </c>
      <c r="B39" s="17">
        <v>2.27</v>
      </c>
      <c r="C39" s="17">
        <v>2.2800000000000002</v>
      </c>
      <c r="D39" s="12">
        <f t="shared" si="2"/>
        <v>100.44052863436124</v>
      </c>
      <c r="E39" s="17">
        <v>2.29</v>
      </c>
      <c r="F39" s="12">
        <f t="shared" si="3"/>
        <v>100.43859649122807</v>
      </c>
    </row>
    <row r="40" spans="1:6" ht="14.25" customHeight="1">
      <c r="A40" s="10" t="s">
        <v>31</v>
      </c>
      <c r="B40" s="17">
        <v>0.14</v>
      </c>
      <c r="C40" s="17">
        <v>0.4</v>
      </c>
      <c r="D40" s="12">
        <f t="shared" si="2"/>
        <v>285.71428571428567</v>
      </c>
      <c r="E40" s="17">
        <v>0.42</v>
      </c>
      <c r="F40" s="12">
        <f t="shared" si="3"/>
        <v>105</v>
      </c>
    </row>
    <row r="41" spans="1:6" ht="14.25" customHeight="1" hidden="1">
      <c r="A41" s="25" t="s">
        <v>32</v>
      </c>
      <c r="B41" s="26"/>
      <c r="C41" s="26"/>
      <c r="D41" s="12" t="e">
        <f t="shared" si="2"/>
        <v>#DIV/0!</v>
      </c>
      <c r="E41" s="26"/>
      <c r="F41" s="12" t="e">
        <f t="shared" si="3"/>
        <v>#DIV/0!</v>
      </c>
    </row>
    <row r="42" spans="1:7" ht="27" customHeight="1" hidden="1">
      <c r="A42" s="25" t="s">
        <v>33</v>
      </c>
      <c r="B42" s="26"/>
      <c r="C42" s="26"/>
      <c r="D42" s="20" t="e">
        <f t="shared" si="2"/>
        <v>#DIV/0!</v>
      </c>
      <c r="E42" s="26"/>
      <c r="F42" s="12" t="e">
        <f t="shared" si="3"/>
        <v>#DIV/0!</v>
      </c>
      <c r="G42" s="6" t="s">
        <v>34</v>
      </c>
    </row>
    <row r="43" spans="1:6" ht="27.75" customHeight="1" hidden="1">
      <c r="A43" s="25" t="s">
        <v>35</v>
      </c>
      <c r="B43" s="26"/>
      <c r="C43" s="26"/>
      <c r="D43" s="12" t="e">
        <f t="shared" si="2"/>
        <v>#DIV/0!</v>
      </c>
      <c r="E43" s="26"/>
      <c r="F43" s="12" t="e">
        <f t="shared" si="3"/>
        <v>#DIV/0!</v>
      </c>
    </row>
    <row r="44" spans="1:7" ht="21" customHeight="1" hidden="1">
      <c r="A44" s="10" t="s">
        <v>36</v>
      </c>
      <c r="B44" s="11"/>
      <c r="C44" s="11"/>
      <c r="D44" s="12" t="e">
        <f t="shared" si="2"/>
        <v>#DIV/0!</v>
      </c>
      <c r="E44" s="11"/>
      <c r="F44" s="12" t="e">
        <f t="shared" si="3"/>
        <v>#DIV/0!</v>
      </c>
      <c r="G44" s="1" t="s">
        <v>37</v>
      </c>
    </row>
    <row r="45" spans="1:6" ht="20.25" customHeight="1" hidden="1">
      <c r="A45" s="10" t="s">
        <v>38</v>
      </c>
      <c r="B45" s="11">
        <v>0</v>
      </c>
      <c r="C45" s="11">
        <v>0</v>
      </c>
      <c r="D45" s="12" t="e">
        <f t="shared" si="2"/>
        <v>#DIV/0!</v>
      </c>
      <c r="E45" s="11">
        <v>0</v>
      </c>
      <c r="F45" s="12" t="e">
        <f t="shared" si="3"/>
        <v>#DIV/0!</v>
      </c>
    </row>
    <row r="46" spans="1:6" ht="15.75" customHeight="1" hidden="1">
      <c r="A46" s="25" t="s">
        <v>39</v>
      </c>
      <c r="B46" s="26"/>
      <c r="C46" s="26"/>
      <c r="D46" s="12" t="e">
        <f t="shared" si="2"/>
        <v>#DIV/0!</v>
      </c>
      <c r="E46" s="26"/>
      <c r="F46" s="12" t="e">
        <f t="shared" si="3"/>
        <v>#DIV/0!</v>
      </c>
    </row>
    <row r="47" spans="1:6" ht="15.75" customHeight="1" hidden="1">
      <c r="A47" s="10" t="s">
        <v>40</v>
      </c>
      <c r="B47" s="11">
        <v>0</v>
      </c>
      <c r="C47" s="11">
        <v>0</v>
      </c>
      <c r="D47" s="12"/>
      <c r="E47" s="11">
        <v>0</v>
      </c>
      <c r="F47" s="12"/>
    </row>
    <row r="48" spans="1:256" ht="29.25" customHeight="1" hidden="1">
      <c r="A48" s="18" t="s">
        <v>41</v>
      </c>
      <c r="B48" s="19"/>
      <c r="C48" s="19"/>
      <c r="D48" s="20" t="e">
        <f>C48/B48%</f>
        <v>#DIV/0!</v>
      </c>
      <c r="E48" s="19"/>
      <c r="F48" s="12" t="e">
        <f aca="true" t="shared" si="4" ref="F48:F54">E48/C48%</f>
        <v>#DIV/0!</v>
      </c>
      <c r="G48" t="s">
        <v>20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6" ht="28.5" customHeight="1" hidden="1">
      <c r="A49" s="10" t="s">
        <v>42</v>
      </c>
      <c r="B49" s="11">
        <v>0</v>
      </c>
      <c r="C49" s="11">
        <v>0</v>
      </c>
      <c r="D49" s="12" t="e">
        <f>C49/B49%</f>
        <v>#DIV/0!</v>
      </c>
      <c r="E49" s="11">
        <v>0</v>
      </c>
      <c r="F49" s="12" t="e">
        <f t="shared" si="4"/>
        <v>#DIV/0!</v>
      </c>
    </row>
    <row r="50" spans="1:6" ht="13.5" customHeight="1" hidden="1">
      <c r="A50" s="10"/>
      <c r="B50" s="11"/>
      <c r="C50" s="11"/>
      <c r="D50" s="12"/>
      <c r="E50" s="11"/>
      <c r="F50" s="12" t="e">
        <f t="shared" si="4"/>
        <v>#DIV/0!</v>
      </c>
    </row>
    <row r="51" spans="1:6" ht="30">
      <c r="A51" s="24" t="s">
        <v>43</v>
      </c>
      <c r="B51" s="11">
        <v>991.8</v>
      </c>
      <c r="C51" s="11">
        <v>984.8</v>
      </c>
      <c r="D51" s="12">
        <f>C51/B51%</f>
        <v>99.29421254285138</v>
      </c>
      <c r="E51" s="11">
        <v>1052.3</v>
      </c>
      <c r="F51" s="12">
        <f t="shared" si="4"/>
        <v>106.85418359057677</v>
      </c>
    </row>
    <row r="52" spans="1:6" ht="15" customHeight="1">
      <c r="A52" s="27" t="s">
        <v>44</v>
      </c>
      <c r="B52" s="12">
        <v>650</v>
      </c>
      <c r="C52" s="12">
        <v>625</v>
      </c>
      <c r="D52" s="12">
        <f>C52/B52%</f>
        <v>96.15384615384616</v>
      </c>
      <c r="E52" s="12">
        <v>665</v>
      </c>
      <c r="F52" s="12">
        <f t="shared" si="4"/>
        <v>106.4</v>
      </c>
    </row>
    <row r="53" spans="1:6" ht="29.25" customHeight="1">
      <c r="A53" s="27" t="s">
        <v>45</v>
      </c>
      <c r="B53" s="11">
        <v>51.8</v>
      </c>
      <c r="C53" s="11">
        <v>59.8</v>
      </c>
      <c r="D53" s="12">
        <f>C53/B53%</f>
        <v>115.44401544401543</v>
      </c>
      <c r="E53" s="11">
        <v>67.3</v>
      </c>
      <c r="F53" s="12">
        <f t="shared" si="4"/>
        <v>112.54180602006689</v>
      </c>
    </row>
    <row r="54" spans="1:6" ht="17.25" customHeight="1">
      <c r="A54" s="27" t="s">
        <v>46</v>
      </c>
      <c r="B54" s="12">
        <v>290</v>
      </c>
      <c r="C54" s="12">
        <v>300</v>
      </c>
      <c r="D54" s="12">
        <f>C54/B54%</f>
        <v>103.44827586206897</v>
      </c>
      <c r="E54" s="12">
        <v>320</v>
      </c>
      <c r="F54" s="12">
        <f t="shared" si="4"/>
        <v>106.66666666666667</v>
      </c>
    </row>
    <row r="55" spans="1:6" ht="28.5" customHeight="1">
      <c r="A55" s="67" t="s">
        <v>47</v>
      </c>
      <c r="B55" s="68"/>
      <c r="C55" s="68"/>
      <c r="D55" s="68"/>
      <c r="E55" s="68"/>
      <c r="F55" s="69"/>
    </row>
    <row r="56" spans="1:6" ht="15" customHeight="1">
      <c r="A56" s="10" t="s">
        <v>48</v>
      </c>
      <c r="B56" s="12">
        <v>32</v>
      </c>
      <c r="C56" s="12">
        <v>32</v>
      </c>
      <c r="D56" s="12">
        <f>C56/B56%</f>
        <v>100</v>
      </c>
      <c r="E56" s="12">
        <v>33</v>
      </c>
      <c r="F56" s="12">
        <f>E56/C56%</f>
        <v>103.125</v>
      </c>
    </row>
    <row r="57" spans="1:6" ht="15">
      <c r="A57" s="10" t="s">
        <v>49</v>
      </c>
      <c r="B57" s="11">
        <v>0</v>
      </c>
      <c r="C57" s="11">
        <v>0</v>
      </c>
      <c r="D57" s="12">
        <v>0</v>
      </c>
      <c r="E57" s="11">
        <v>0</v>
      </c>
      <c r="F57" s="12">
        <v>0</v>
      </c>
    </row>
    <row r="58" spans="1:6" ht="15">
      <c r="A58" s="10" t="s">
        <v>50</v>
      </c>
      <c r="B58" s="11">
        <v>0.9</v>
      </c>
      <c r="C58" s="11">
        <v>0.9</v>
      </c>
      <c r="D58" s="12">
        <f>C58/B58%</f>
        <v>99.99999999999999</v>
      </c>
      <c r="E58" s="11">
        <v>0.9</v>
      </c>
      <c r="F58" s="12">
        <f>E58/C58%</f>
        <v>99.99999999999999</v>
      </c>
    </row>
    <row r="59" spans="1:6" ht="15">
      <c r="A59" s="10" t="s">
        <v>51</v>
      </c>
      <c r="B59" s="11">
        <v>0</v>
      </c>
      <c r="C59" s="11">
        <v>0</v>
      </c>
      <c r="D59" s="12">
        <v>0</v>
      </c>
      <c r="E59" s="11">
        <v>0</v>
      </c>
      <c r="F59" s="12">
        <v>0</v>
      </c>
    </row>
    <row r="60" spans="1:6" ht="15">
      <c r="A60" s="10" t="s">
        <v>52</v>
      </c>
      <c r="B60" s="11">
        <v>6.4</v>
      </c>
      <c r="C60" s="11">
        <v>6.4</v>
      </c>
      <c r="D60" s="12">
        <f aca="true" t="shared" si="5" ref="D60:D82">C60/B60%</f>
        <v>100</v>
      </c>
      <c r="E60" s="11">
        <v>6.4</v>
      </c>
      <c r="F60" s="12">
        <f aca="true" t="shared" si="6" ref="F60:F82">E60/C60%</f>
        <v>100</v>
      </c>
    </row>
    <row r="61" spans="1:6" ht="15">
      <c r="A61" s="10" t="s">
        <v>53</v>
      </c>
      <c r="B61" s="11">
        <v>3.085</v>
      </c>
      <c r="C61" s="11">
        <v>3.44</v>
      </c>
      <c r="D61" s="12">
        <f t="shared" si="5"/>
        <v>111.50729335494327</v>
      </c>
      <c r="E61" s="11">
        <v>3.45</v>
      </c>
      <c r="F61" s="12">
        <f t="shared" si="6"/>
        <v>100.29069767441861</v>
      </c>
    </row>
    <row r="62" spans="1:6" ht="15.75" customHeight="1">
      <c r="A62" s="27" t="s">
        <v>44</v>
      </c>
      <c r="B62" s="11">
        <v>0.35</v>
      </c>
      <c r="C62" s="11">
        <v>0.6000000000000001</v>
      </c>
      <c r="D62" s="12">
        <f t="shared" si="5"/>
        <v>171.42857142857147</v>
      </c>
      <c r="E62" s="11">
        <v>0.6000000000000001</v>
      </c>
      <c r="F62" s="12">
        <f t="shared" si="6"/>
        <v>100</v>
      </c>
    </row>
    <row r="63" spans="1:6" ht="28.5" customHeight="1">
      <c r="A63" s="27" t="s">
        <v>45</v>
      </c>
      <c r="B63" s="17">
        <v>0.035</v>
      </c>
      <c r="C63" s="17">
        <v>0.04</v>
      </c>
      <c r="D63" s="12">
        <f t="shared" si="5"/>
        <v>114.28571428571428</v>
      </c>
      <c r="E63" s="17">
        <v>0.05</v>
      </c>
      <c r="F63" s="12">
        <f t="shared" si="6"/>
        <v>125</v>
      </c>
    </row>
    <row r="64" spans="1:6" ht="15" customHeight="1">
      <c r="A64" s="27" t="s">
        <v>54</v>
      </c>
      <c r="B64" s="11">
        <v>2.7</v>
      </c>
      <c r="C64" s="11">
        <v>2.8</v>
      </c>
      <c r="D64" s="12">
        <f t="shared" si="5"/>
        <v>103.70370370370368</v>
      </c>
      <c r="E64" s="11">
        <v>2.8</v>
      </c>
      <c r="F64" s="12">
        <f t="shared" si="6"/>
        <v>100</v>
      </c>
    </row>
    <row r="65" spans="1:6" ht="15">
      <c r="A65" s="10" t="s">
        <v>55</v>
      </c>
      <c r="B65" s="11">
        <v>5.4</v>
      </c>
      <c r="C65" s="11">
        <v>2.9</v>
      </c>
      <c r="D65" s="12">
        <f t="shared" si="5"/>
        <v>53.703703703703695</v>
      </c>
      <c r="E65" s="11">
        <v>3.6</v>
      </c>
      <c r="F65" s="12">
        <f t="shared" si="6"/>
        <v>124.13793103448278</v>
      </c>
    </row>
    <row r="66" spans="1:6" ht="15.75" customHeight="1">
      <c r="A66" s="27" t="s">
        <v>44</v>
      </c>
      <c r="B66" s="12">
        <v>3</v>
      </c>
      <c r="C66" s="12">
        <v>0.5</v>
      </c>
      <c r="D66" s="12">
        <f t="shared" si="5"/>
        <v>16.666666666666668</v>
      </c>
      <c r="E66" s="12">
        <v>1</v>
      </c>
      <c r="F66" s="12">
        <f t="shared" si="6"/>
        <v>200</v>
      </c>
    </row>
    <row r="67" spans="1:6" ht="29.25" customHeight="1">
      <c r="A67" s="27" t="s">
        <v>45</v>
      </c>
      <c r="B67" s="11">
        <v>0.5</v>
      </c>
      <c r="C67" s="11">
        <v>0.5</v>
      </c>
      <c r="D67" s="12">
        <f t="shared" si="5"/>
        <v>100</v>
      </c>
      <c r="E67" s="11">
        <v>0.6000000000000001</v>
      </c>
      <c r="F67" s="12">
        <f t="shared" si="6"/>
        <v>120.00000000000001</v>
      </c>
    </row>
    <row r="68" spans="1:6" ht="15.75" customHeight="1">
      <c r="A68" s="27" t="s">
        <v>54</v>
      </c>
      <c r="B68" s="11">
        <v>1.9</v>
      </c>
      <c r="C68" s="11">
        <v>1.9</v>
      </c>
      <c r="D68" s="12">
        <f t="shared" si="5"/>
        <v>100</v>
      </c>
      <c r="E68" s="12">
        <v>1.95</v>
      </c>
      <c r="F68" s="12">
        <f t="shared" si="6"/>
        <v>102.63157894736842</v>
      </c>
    </row>
    <row r="69" spans="1:6" ht="15.75" customHeight="1">
      <c r="A69" s="24" t="s">
        <v>56</v>
      </c>
      <c r="B69" s="17">
        <v>0.273</v>
      </c>
      <c r="C69" s="17">
        <v>0.552</v>
      </c>
      <c r="D69" s="12">
        <f t="shared" si="5"/>
        <v>202.1978021978022</v>
      </c>
      <c r="E69" s="17">
        <v>1.02</v>
      </c>
      <c r="F69" s="12">
        <f t="shared" si="6"/>
        <v>184.78260869565216</v>
      </c>
    </row>
    <row r="70" spans="1:6" ht="15" customHeight="1">
      <c r="A70" s="27" t="s">
        <v>44</v>
      </c>
      <c r="B70" s="17">
        <v>0.021</v>
      </c>
      <c r="C70" s="11">
        <v>0.30000000000000004</v>
      </c>
      <c r="D70" s="12">
        <f t="shared" si="5"/>
        <v>1428.5714285714287</v>
      </c>
      <c r="E70" s="11">
        <v>0.7</v>
      </c>
      <c r="F70" s="12">
        <f t="shared" si="6"/>
        <v>233.3333333333333</v>
      </c>
    </row>
    <row r="71" spans="1:6" ht="30">
      <c r="A71" s="27" t="s">
        <v>45</v>
      </c>
      <c r="B71" s="17">
        <v>0.002</v>
      </c>
      <c r="C71" s="17">
        <v>0.002</v>
      </c>
      <c r="D71" s="12">
        <f t="shared" si="5"/>
        <v>100</v>
      </c>
      <c r="E71" s="17">
        <v>0.004</v>
      </c>
      <c r="F71" s="12">
        <f t="shared" si="6"/>
        <v>200</v>
      </c>
    </row>
    <row r="72" spans="1:6" ht="15.75" customHeight="1">
      <c r="A72" s="27" t="s">
        <v>54</v>
      </c>
      <c r="B72" s="11">
        <v>0.25</v>
      </c>
      <c r="C72" s="11">
        <v>0.25</v>
      </c>
      <c r="D72" s="12">
        <f t="shared" si="5"/>
        <v>100</v>
      </c>
      <c r="E72" s="11">
        <v>0.30000000000000004</v>
      </c>
      <c r="F72" s="12">
        <f t="shared" si="6"/>
        <v>120.00000000000001</v>
      </c>
    </row>
    <row r="73" spans="1:6" ht="16.5" customHeight="1">
      <c r="A73" s="10" t="s">
        <v>57</v>
      </c>
      <c r="B73" s="11">
        <v>6.901</v>
      </c>
      <c r="C73" s="11">
        <v>6.706</v>
      </c>
      <c r="D73" s="12">
        <f t="shared" si="5"/>
        <v>97.17432256194755</v>
      </c>
      <c r="E73" s="11">
        <v>6.706</v>
      </c>
      <c r="F73" s="12">
        <f t="shared" si="6"/>
        <v>100</v>
      </c>
    </row>
    <row r="74" spans="1:6" ht="14.25" customHeight="1">
      <c r="A74" s="27" t="s">
        <v>44</v>
      </c>
      <c r="B74" s="11">
        <v>4.7</v>
      </c>
      <c r="C74" s="11">
        <v>4.4</v>
      </c>
      <c r="D74" s="12">
        <f t="shared" si="5"/>
        <v>93.61702127659575</v>
      </c>
      <c r="E74" s="11">
        <v>4.4</v>
      </c>
      <c r="F74" s="12">
        <f t="shared" si="6"/>
        <v>100</v>
      </c>
    </row>
    <row r="75" spans="1:6" ht="30.75" customHeight="1">
      <c r="A75" s="27" t="s">
        <v>45</v>
      </c>
      <c r="B75" s="17">
        <v>0.001</v>
      </c>
      <c r="C75" s="17">
        <v>0.006</v>
      </c>
      <c r="D75" s="12">
        <f t="shared" si="5"/>
        <v>600</v>
      </c>
      <c r="E75" s="17">
        <v>0.006</v>
      </c>
      <c r="F75" s="12">
        <f t="shared" si="6"/>
        <v>100</v>
      </c>
    </row>
    <row r="76" spans="1:6" ht="15">
      <c r="A76" s="27" t="s">
        <v>54</v>
      </c>
      <c r="B76" s="11">
        <v>2.2</v>
      </c>
      <c r="C76" s="11">
        <v>2.3</v>
      </c>
      <c r="D76" s="12">
        <f t="shared" si="5"/>
        <v>104.54545454545453</v>
      </c>
      <c r="E76" s="11">
        <v>2.3</v>
      </c>
      <c r="F76" s="12">
        <f t="shared" si="6"/>
        <v>100</v>
      </c>
    </row>
    <row r="77" spans="1:6" ht="15">
      <c r="A77" s="10" t="s">
        <v>58</v>
      </c>
      <c r="B77" s="11">
        <v>3.537</v>
      </c>
      <c r="C77" s="11">
        <v>3.77</v>
      </c>
      <c r="D77" s="12">
        <f t="shared" si="5"/>
        <v>106.58750353406842</v>
      </c>
      <c r="E77" s="11">
        <v>3.859</v>
      </c>
      <c r="F77" s="12">
        <f t="shared" si="6"/>
        <v>102.3607427055703</v>
      </c>
    </row>
    <row r="78" spans="1:6" ht="15" customHeight="1">
      <c r="A78" s="27" t="s">
        <v>44</v>
      </c>
      <c r="B78" s="11">
        <v>2.6</v>
      </c>
      <c r="C78" s="11">
        <v>2.6</v>
      </c>
      <c r="D78" s="12">
        <f t="shared" si="5"/>
        <v>100</v>
      </c>
      <c r="E78" s="11">
        <v>2.6</v>
      </c>
      <c r="F78" s="12">
        <f t="shared" si="6"/>
        <v>100</v>
      </c>
    </row>
    <row r="79" spans="1:6" ht="30" customHeight="1">
      <c r="A79" s="27" t="s">
        <v>45</v>
      </c>
      <c r="B79" s="11">
        <v>0.057</v>
      </c>
      <c r="C79" s="11">
        <v>0.1</v>
      </c>
      <c r="D79" s="12">
        <f t="shared" si="5"/>
        <v>175.43859649122808</v>
      </c>
      <c r="E79" s="11">
        <v>0.09</v>
      </c>
      <c r="F79" s="12">
        <f t="shared" si="6"/>
        <v>90</v>
      </c>
    </row>
    <row r="80" spans="1:6" ht="15">
      <c r="A80" s="27" t="s">
        <v>54</v>
      </c>
      <c r="B80" s="11">
        <v>0.88</v>
      </c>
      <c r="C80" s="11">
        <v>1.07</v>
      </c>
      <c r="D80" s="12">
        <f t="shared" si="5"/>
        <v>121.5909090909091</v>
      </c>
      <c r="E80" s="17">
        <v>1.169</v>
      </c>
      <c r="F80" s="12">
        <f t="shared" si="6"/>
        <v>109.25233644859813</v>
      </c>
    </row>
    <row r="81" spans="1:6" ht="15">
      <c r="A81" s="10" t="s">
        <v>59</v>
      </c>
      <c r="B81" s="11">
        <v>2.9</v>
      </c>
      <c r="C81" s="11">
        <v>2.9</v>
      </c>
      <c r="D81" s="12">
        <f t="shared" si="5"/>
        <v>100</v>
      </c>
      <c r="E81" s="11">
        <v>2.95</v>
      </c>
      <c r="F81" s="12">
        <f t="shared" si="6"/>
        <v>101.72413793103449</v>
      </c>
    </row>
    <row r="82" spans="1:6" ht="15.75" customHeight="1">
      <c r="A82" s="27" t="s">
        <v>44</v>
      </c>
      <c r="B82" s="11">
        <v>0.1</v>
      </c>
      <c r="C82" s="11">
        <v>0.1</v>
      </c>
      <c r="D82" s="12">
        <f t="shared" si="5"/>
        <v>100</v>
      </c>
      <c r="E82" s="11">
        <v>0.1</v>
      </c>
      <c r="F82" s="12">
        <f t="shared" si="6"/>
        <v>100</v>
      </c>
    </row>
    <row r="83" spans="1:6" ht="30.75" customHeight="1">
      <c r="A83" s="27" t="s">
        <v>45</v>
      </c>
      <c r="B83" s="11">
        <v>0</v>
      </c>
      <c r="C83" s="11">
        <v>0</v>
      </c>
      <c r="D83" s="12">
        <v>0</v>
      </c>
      <c r="E83" s="11">
        <v>0</v>
      </c>
      <c r="F83" s="12">
        <v>0</v>
      </c>
    </row>
    <row r="84" spans="1:6" ht="16.5" customHeight="1">
      <c r="A84" s="27" t="s">
        <v>54</v>
      </c>
      <c r="B84" s="11">
        <v>2.8</v>
      </c>
      <c r="C84" s="11">
        <v>2.8</v>
      </c>
      <c r="D84" s="12">
        <f>C84/B84%</f>
        <v>100</v>
      </c>
      <c r="E84" s="11">
        <v>2.85</v>
      </c>
      <c r="F84" s="12">
        <f>E84/C84%</f>
        <v>101.7857142857143</v>
      </c>
    </row>
    <row r="85" spans="1:7" ht="29.25" customHeight="1">
      <c r="A85" s="24" t="s">
        <v>60</v>
      </c>
      <c r="B85" s="28">
        <v>10</v>
      </c>
      <c r="C85" s="28">
        <v>13</v>
      </c>
      <c r="D85" s="28">
        <f>C85/B85%</f>
        <v>130</v>
      </c>
      <c r="E85" s="28">
        <v>15</v>
      </c>
      <c r="F85" s="28">
        <f>E85/C85%</f>
        <v>115.38461538461539</v>
      </c>
      <c r="G85" s="1" t="s">
        <v>61</v>
      </c>
    </row>
    <row r="86" spans="1:6" ht="15" customHeight="1">
      <c r="A86" s="27" t="s">
        <v>44</v>
      </c>
      <c r="B86" s="12">
        <v>5</v>
      </c>
      <c r="C86" s="12">
        <v>6</v>
      </c>
      <c r="D86" s="12">
        <f>C86/B86%</f>
        <v>120</v>
      </c>
      <c r="E86" s="12">
        <v>7</v>
      </c>
      <c r="F86" s="12">
        <f>E86/C86%</f>
        <v>116.66666666666667</v>
      </c>
    </row>
    <row r="87" spans="1:6" ht="30">
      <c r="A87" s="27" t="s">
        <v>45</v>
      </c>
      <c r="B87" s="12">
        <v>5</v>
      </c>
      <c r="C87" s="12">
        <v>7</v>
      </c>
      <c r="D87" s="12">
        <f>C87/B87%</f>
        <v>140</v>
      </c>
      <c r="E87" s="12">
        <v>8</v>
      </c>
      <c r="F87" s="12">
        <f>E87/C87%</f>
        <v>114.28571428571428</v>
      </c>
    </row>
    <row r="88" spans="1:6" ht="14.25" customHeight="1">
      <c r="A88" s="27" t="s">
        <v>54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</row>
    <row r="89" spans="1:6" ht="28.5" customHeight="1">
      <c r="A89" s="67" t="s">
        <v>62</v>
      </c>
      <c r="B89" s="68"/>
      <c r="C89" s="68"/>
      <c r="D89" s="68"/>
      <c r="E89" s="68"/>
      <c r="F89" s="69"/>
    </row>
    <row r="90" spans="1:6" ht="14.25" customHeight="1">
      <c r="A90" s="10" t="s">
        <v>63</v>
      </c>
      <c r="B90" s="11">
        <v>2900</v>
      </c>
      <c r="C90" s="11">
        <v>3010</v>
      </c>
      <c r="D90" s="12">
        <f aca="true" t="shared" si="7" ref="D90:D99">C90/B90%</f>
        <v>103.79310344827586</v>
      </c>
      <c r="E90" s="11">
        <v>3193</v>
      </c>
      <c r="F90" s="12">
        <f aca="true" t="shared" si="8" ref="F90:F104">E90/C90%</f>
        <v>106.0797342192691</v>
      </c>
    </row>
    <row r="91" spans="1:6" ht="14.25" customHeight="1">
      <c r="A91" s="27" t="s">
        <v>44</v>
      </c>
      <c r="B91" s="11">
        <v>2311</v>
      </c>
      <c r="C91" s="11">
        <v>2382</v>
      </c>
      <c r="D91" s="12">
        <f t="shared" si="7"/>
        <v>103.07226308957162</v>
      </c>
      <c r="E91" s="11">
        <v>2557</v>
      </c>
      <c r="F91" s="12">
        <f t="shared" si="8"/>
        <v>107.34676742233417</v>
      </c>
    </row>
    <row r="92" spans="1:6" ht="30">
      <c r="A92" s="27" t="s">
        <v>45</v>
      </c>
      <c r="B92" s="11">
        <v>20</v>
      </c>
      <c r="C92" s="11">
        <v>58</v>
      </c>
      <c r="D92" s="12">
        <f t="shared" si="7"/>
        <v>290</v>
      </c>
      <c r="E92" s="11">
        <v>63</v>
      </c>
      <c r="F92" s="12">
        <f t="shared" si="8"/>
        <v>108.62068965517243</v>
      </c>
    </row>
    <row r="93" spans="1:6" ht="14.25" customHeight="1">
      <c r="A93" s="27" t="s">
        <v>54</v>
      </c>
      <c r="B93" s="11">
        <v>569</v>
      </c>
      <c r="C93" s="11">
        <v>565</v>
      </c>
      <c r="D93" s="12">
        <f t="shared" si="7"/>
        <v>99.2970123022847</v>
      </c>
      <c r="E93" s="11">
        <v>568</v>
      </c>
      <c r="F93" s="12">
        <f t="shared" si="8"/>
        <v>100.53097345132743</v>
      </c>
    </row>
    <row r="94" spans="1:6" ht="30">
      <c r="A94" s="29" t="s">
        <v>64</v>
      </c>
      <c r="B94" s="11">
        <v>757</v>
      </c>
      <c r="C94" s="11">
        <v>784</v>
      </c>
      <c r="D94" s="12">
        <f t="shared" si="7"/>
        <v>103.56671070013209</v>
      </c>
      <c r="E94" s="11">
        <v>788</v>
      </c>
      <c r="F94" s="12">
        <f t="shared" si="8"/>
        <v>100.51020408163265</v>
      </c>
    </row>
    <row r="95" spans="1:6" ht="14.25" customHeight="1">
      <c r="A95" s="30" t="s">
        <v>44</v>
      </c>
      <c r="B95" s="11">
        <v>605</v>
      </c>
      <c r="C95" s="11">
        <v>605</v>
      </c>
      <c r="D95" s="12">
        <f t="shared" si="7"/>
        <v>100</v>
      </c>
      <c r="E95" s="11">
        <v>605</v>
      </c>
      <c r="F95" s="12">
        <f t="shared" si="8"/>
        <v>100</v>
      </c>
    </row>
    <row r="96" spans="1:6" ht="30">
      <c r="A96" s="30" t="s">
        <v>45</v>
      </c>
      <c r="B96" s="11">
        <v>2</v>
      </c>
      <c r="C96" s="11">
        <v>16</v>
      </c>
      <c r="D96" s="12">
        <f t="shared" si="7"/>
        <v>800</v>
      </c>
      <c r="E96" s="11">
        <v>18</v>
      </c>
      <c r="F96" s="12">
        <f t="shared" si="8"/>
        <v>112.5</v>
      </c>
    </row>
    <row r="97" spans="1:6" ht="14.25" customHeight="1">
      <c r="A97" s="30" t="s">
        <v>54</v>
      </c>
      <c r="B97" s="11">
        <v>150</v>
      </c>
      <c r="C97" s="11">
        <v>163</v>
      </c>
      <c r="D97" s="12">
        <f t="shared" si="7"/>
        <v>108.66666666666667</v>
      </c>
      <c r="E97" s="11">
        <v>165</v>
      </c>
      <c r="F97" s="12">
        <f t="shared" si="8"/>
        <v>101.22699386503068</v>
      </c>
    </row>
    <row r="98" spans="1:6" ht="14.25" customHeight="1">
      <c r="A98" s="10" t="s">
        <v>65</v>
      </c>
      <c r="B98" s="11">
        <v>4736</v>
      </c>
      <c r="C98" s="11">
        <v>5997</v>
      </c>
      <c r="D98" s="12">
        <f t="shared" si="7"/>
        <v>126.6258445945946</v>
      </c>
      <c r="E98" s="11">
        <v>6086</v>
      </c>
      <c r="F98" s="12">
        <f t="shared" si="8"/>
        <v>101.48407537101885</v>
      </c>
    </row>
    <row r="99" spans="1:6" ht="14.25" customHeight="1">
      <c r="A99" s="27" t="s">
        <v>44</v>
      </c>
      <c r="B99" s="11">
        <v>2869</v>
      </c>
      <c r="C99" s="11">
        <v>2821</v>
      </c>
      <c r="D99" s="12">
        <f t="shared" si="7"/>
        <v>98.32694318577902</v>
      </c>
      <c r="E99" s="11">
        <v>2869</v>
      </c>
      <c r="F99" s="12">
        <f t="shared" si="8"/>
        <v>101.70152428216944</v>
      </c>
    </row>
    <row r="100" spans="1:6" ht="29.25" customHeight="1">
      <c r="A100" s="27" t="s">
        <v>45</v>
      </c>
      <c r="B100" s="11">
        <v>0</v>
      </c>
      <c r="C100" s="11">
        <v>110</v>
      </c>
      <c r="D100" s="12"/>
      <c r="E100" s="11">
        <v>115</v>
      </c>
      <c r="F100" s="12">
        <f t="shared" si="8"/>
        <v>104.54545454545453</v>
      </c>
    </row>
    <row r="101" spans="1:6" ht="14.25" customHeight="1">
      <c r="A101" s="27" t="s">
        <v>54</v>
      </c>
      <c r="B101" s="11">
        <v>1867</v>
      </c>
      <c r="C101" s="11">
        <v>3066</v>
      </c>
      <c r="D101" s="12">
        <f aca="true" t="shared" si="9" ref="D101:D107">C101/B101%</f>
        <v>164.22067487948578</v>
      </c>
      <c r="E101" s="11">
        <v>3102</v>
      </c>
      <c r="F101" s="12">
        <f t="shared" si="8"/>
        <v>101.17416829745596</v>
      </c>
    </row>
    <row r="102" spans="1:6" ht="14.25" customHeight="1">
      <c r="A102" s="10" t="s">
        <v>66</v>
      </c>
      <c r="B102" s="11">
        <v>158</v>
      </c>
      <c r="C102" s="11">
        <v>114</v>
      </c>
      <c r="D102" s="12">
        <f t="shared" si="9"/>
        <v>72.15189873417721</v>
      </c>
      <c r="E102" s="11">
        <v>114</v>
      </c>
      <c r="F102" s="12">
        <f t="shared" si="8"/>
        <v>100.00000000000001</v>
      </c>
    </row>
    <row r="103" spans="1:6" ht="14.25" customHeight="1">
      <c r="A103" s="10" t="s">
        <v>67</v>
      </c>
      <c r="B103" s="11">
        <v>331</v>
      </c>
      <c r="C103" s="11">
        <v>332</v>
      </c>
      <c r="D103" s="12">
        <f t="shared" si="9"/>
        <v>100.30211480362537</v>
      </c>
      <c r="E103" s="11">
        <v>333</v>
      </c>
      <c r="F103" s="12">
        <f t="shared" si="8"/>
        <v>100.30120481927712</v>
      </c>
    </row>
    <row r="104" spans="1:6" ht="16.5" customHeight="1">
      <c r="A104" s="5" t="s">
        <v>119</v>
      </c>
      <c r="B104" s="11">
        <f>B105+B106+B107</f>
        <v>1619.6999999999998</v>
      </c>
      <c r="C104" s="11">
        <f>C105+C106+C107</f>
        <v>1841.6999999999998</v>
      </c>
      <c r="D104" s="12">
        <f t="shared" si="9"/>
        <v>113.70624189664753</v>
      </c>
      <c r="E104" s="11">
        <f>E105+E106+E107</f>
        <v>2060.6</v>
      </c>
      <c r="F104" s="12">
        <f t="shared" si="8"/>
        <v>111.8857577238421</v>
      </c>
    </row>
    <row r="105" spans="1:6" ht="15">
      <c r="A105" s="31" t="s">
        <v>123</v>
      </c>
      <c r="B105" s="11">
        <v>1311.6</v>
      </c>
      <c r="C105" s="11">
        <v>1479.6</v>
      </c>
      <c r="D105" s="12">
        <f t="shared" si="9"/>
        <v>112.80878316559927</v>
      </c>
      <c r="E105" s="11">
        <v>1650.9</v>
      </c>
      <c r="F105" s="12">
        <f>E105/C105%</f>
        <v>111.57745336577455</v>
      </c>
    </row>
    <row r="106" spans="1:6" ht="15">
      <c r="A106" s="31" t="s">
        <v>121</v>
      </c>
      <c r="B106" s="11">
        <v>27.6</v>
      </c>
      <c r="C106" s="11">
        <v>31.3</v>
      </c>
      <c r="D106" s="12">
        <f t="shared" si="9"/>
        <v>113.40579710144927</v>
      </c>
      <c r="E106" s="11">
        <v>35.5</v>
      </c>
      <c r="F106" s="12">
        <f>E106/C106%</f>
        <v>113.4185303514377</v>
      </c>
    </row>
    <row r="107" spans="1:6" ht="15">
      <c r="A107" s="31" t="s">
        <v>122</v>
      </c>
      <c r="B107" s="11">
        <v>280.5</v>
      </c>
      <c r="C107" s="11">
        <v>330.8</v>
      </c>
      <c r="D107" s="12">
        <f t="shared" si="9"/>
        <v>117.93226381461675</v>
      </c>
      <c r="E107" s="11">
        <v>374.2</v>
      </c>
      <c r="F107" s="12">
        <f>E107/C107%</f>
        <v>113.11970979443771</v>
      </c>
    </row>
    <row r="108" spans="1:6" ht="45">
      <c r="A108" s="31" t="s">
        <v>68</v>
      </c>
      <c r="B108" s="11">
        <v>0</v>
      </c>
      <c r="C108" s="11">
        <v>0</v>
      </c>
      <c r="D108" s="12"/>
      <c r="E108" s="11">
        <v>0</v>
      </c>
      <c r="F108" s="12"/>
    </row>
    <row r="109" spans="1:6" ht="30">
      <c r="A109" s="31" t="s">
        <v>116</v>
      </c>
      <c r="B109" s="11">
        <v>41.8</v>
      </c>
      <c r="C109" s="11">
        <v>41.5</v>
      </c>
      <c r="D109" s="12">
        <f>C109/B109%</f>
        <v>99.28229665071771</v>
      </c>
      <c r="E109" s="12">
        <v>46</v>
      </c>
      <c r="F109" s="12">
        <f>E109/C109%</f>
        <v>110.8433734939759</v>
      </c>
    </row>
    <row r="110" spans="1:6" ht="30.75" customHeight="1">
      <c r="A110" s="31" t="s">
        <v>124</v>
      </c>
      <c r="B110" s="11">
        <v>795.9</v>
      </c>
      <c r="C110" s="11">
        <v>315.8</v>
      </c>
      <c r="D110" s="12">
        <f>C110/B110%</f>
        <v>39.67835155170248</v>
      </c>
      <c r="E110" s="11">
        <v>334.5</v>
      </c>
      <c r="F110" s="12">
        <f>E110/C110%</f>
        <v>105.92146928435719</v>
      </c>
    </row>
    <row r="111" spans="1:6" ht="30">
      <c r="A111" s="31" t="s">
        <v>117</v>
      </c>
      <c r="B111" s="12">
        <v>129</v>
      </c>
      <c r="C111" s="12">
        <v>156</v>
      </c>
      <c r="D111" s="12">
        <f>C111/B111%</f>
        <v>120.93023255813954</v>
      </c>
      <c r="E111" s="11">
        <v>186.1</v>
      </c>
      <c r="F111" s="12">
        <f>E111/C111%</f>
        <v>119.29487179487178</v>
      </c>
    </row>
    <row r="112" spans="1:6" ht="16.5" customHeight="1">
      <c r="A112" s="67" t="s">
        <v>69</v>
      </c>
      <c r="B112" s="68"/>
      <c r="C112" s="68"/>
      <c r="D112" s="68"/>
      <c r="E112" s="68"/>
      <c r="F112" s="69"/>
    </row>
    <row r="113" spans="1:6" ht="30">
      <c r="A113" s="10" t="s">
        <v>125</v>
      </c>
      <c r="B113" s="11">
        <v>708</v>
      </c>
      <c r="C113" s="11">
        <v>708</v>
      </c>
      <c r="D113" s="12">
        <f aca="true" t="shared" si="10" ref="D113:D129">C113/B113%</f>
        <v>100</v>
      </c>
      <c r="E113" s="11">
        <v>708</v>
      </c>
      <c r="F113" s="12">
        <f aca="true" t="shared" si="11" ref="F113:F129">E113/C113%</f>
        <v>100</v>
      </c>
    </row>
    <row r="114" spans="1:6" ht="14.25">
      <c r="A114" s="67" t="s">
        <v>70</v>
      </c>
      <c r="B114" s="68"/>
      <c r="C114" s="68"/>
      <c r="D114" s="68"/>
      <c r="E114" s="68"/>
      <c r="F114" s="69"/>
    </row>
    <row r="115" spans="1:6" ht="15">
      <c r="A115" s="10" t="s">
        <v>71</v>
      </c>
      <c r="B115" s="11">
        <v>2.5</v>
      </c>
      <c r="C115" s="11">
        <v>2.5</v>
      </c>
      <c r="D115" s="12">
        <f t="shared" si="10"/>
        <v>100</v>
      </c>
      <c r="E115" s="11">
        <v>2.5</v>
      </c>
      <c r="F115" s="12">
        <f t="shared" si="11"/>
        <v>100</v>
      </c>
    </row>
    <row r="116" spans="1:6" ht="15" hidden="1">
      <c r="A116" s="25" t="s">
        <v>72</v>
      </c>
      <c r="B116" s="26"/>
      <c r="C116" s="26"/>
      <c r="D116" s="12" t="e">
        <f t="shared" si="10"/>
        <v>#DIV/0!</v>
      </c>
      <c r="E116" s="26"/>
      <c r="F116" s="12" t="e">
        <f t="shared" si="11"/>
        <v>#DIV/0!</v>
      </c>
    </row>
    <row r="117" spans="1:6" ht="15" hidden="1">
      <c r="A117" s="25" t="s">
        <v>73</v>
      </c>
      <c r="B117" s="26"/>
      <c r="C117" s="26"/>
      <c r="D117" s="12" t="e">
        <f t="shared" si="10"/>
        <v>#DIV/0!</v>
      </c>
      <c r="E117" s="26"/>
      <c r="F117" s="12" t="e">
        <f t="shared" si="11"/>
        <v>#DIV/0!</v>
      </c>
    </row>
    <row r="118" spans="1:6" ht="15" hidden="1">
      <c r="A118" s="25" t="s">
        <v>74</v>
      </c>
      <c r="B118" s="26"/>
      <c r="C118" s="26"/>
      <c r="D118" s="12" t="e">
        <f t="shared" si="10"/>
        <v>#DIV/0!</v>
      </c>
      <c r="E118" s="26"/>
      <c r="F118" s="12" t="e">
        <f t="shared" si="11"/>
        <v>#DIV/0!</v>
      </c>
    </row>
    <row r="119" spans="1:6" ht="14.25" hidden="1">
      <c r="A119" s="32" t="s">
        <v>75</v>
      </c>
      <c r="B119" s="26"/>
      <c r="C119" s="26"/>
      <c r="D119" s="12" t="e">
        <f t="shared" si="10"/>
        <v>#DIV/0!</v>
      </c>
      <c r="E119" s="26"/>
      <c r="F119" s="12" t="e">
        <f t="shared" si="11"/>
        <v>#DIV/0!</v>
      </c>
    </row>
    <row r="120" spans="1:6" ht="16.5" customHeight="1" hidden="1">
      <c r="A120" s="33" t="s">
        <v>73</v>
      </c>
      <c r="B120" s="26"/>
      <c r="C120" s="26"/>
      <c r="D120" s="12" t="e">
        <f t="shared" si="10"/>
        <v>#DIV/0!</v>
      </c>
      <c r="E120" s="26"/>
      <c r="F120" s="12" t="e">
        <f t="shared" si="11"/>
        <v>#DIV/0!</v>
      </c>
    </row>
    <row r="121" spans="1:6" ht="16.5" customHeight="1" hidden="1">
      <c r="A121" s="33" t="s">
        <v>74</v>
      </c>
      <c r="B121" s="26"/>
      <c r="C121" s="26"/>
      <c r="D121" s="12" t="e">
        <f t="shared" si="10"/>
        <v>#DIV/0!</v>
      </c>
      <c r="E121" s="26"/>
      <c r="F121" s="12" t="e">
        <f t="shared" si="11"/>
        <v>#DIV/0!</v>
      </c>
    </row>
    <row r="122" spans="1:6" ht="45">
      <c r="A122" s="10" t="s">
        <v>76</v>
      </c>
      <c r="B122" s="11">
        <v>84.1</v>
      </c>
      <c r="C122" s="11">
        <v>87.1</v>
      </c>
      <c r="D122" s="12">
        <f t="shared" si="10"/>
        <v>103.56718192627824</v>
      </c>
      <c r="E122" s="11">
        <v>87.3</v>
      </c>
      <c r="F122" s="12">
        <f t="shared" si="11"/>
        <v>100.22962112514351</v>
      </c>
    </row>
    <row r="123" spans="1:6" ht="14.25">
      <c r="A123" s="67" t="s">
        <v>77</v>
      </c>
      <c r="B123" s="68"/>
      <c r="C123" s="68"/>
      <c r="D123" s="68"/>
      <c r="E123" s="68"/>
      <c r="F123" s="69"/>
    </row>
    <row r="124" spans="1:6" ht="30">
      <c r="A124" s="10" t="s">
        <v>78</v>
      </c>
      <c r="B124" s="11">
        <v>63.3</v>
      </c>
      <c r="C124" s="11">
        <v>23.6</v>
      </c>
      <c r="D124" s="12">
        <f t="shared" si="10"/>
        <v>37.2827804107425</v>
      </c>
      <c r="E124" s="11">
        <v>23.3</v>
      </c>
      <c r="F124" s="12">
        <f t="shared" si="11"/>
        <v>98.72881355932203</v>
      </c>
    </row>
    <row r="125" spans="1:6" ht="28.5" customHeight="1">
      <c r="A125" s="10" t="s">
        <v>79</v>
      </c>
      <c r="B125" s="11">
        <v>63.3</v>
      </c>
      <c r="C125" s="11">
        <v>23.6</v>
      </c>
      <c r="D125" s="12">
        <f t="shared" si="10"/>
        <v>37.2827804107425</v>
      </c>
      <c r="E125" s="11">
        <v>23.3</v>
      </c>
      <c r="F125" s="12">
        <f t="shared" si="11"/>
        <v>98.72881355932203</v>
      </c>
    </row>
    <row r="126" spans="1:6" ht="15" customHeight="1" hidden="1">
      <c r="A126" s="25" t="s">
        <v>80</v>
      </c>
      <c r="B126" s="26"/>
      <c r="C126" s="26"/>
      <c r="D126" s="12" t="e">
        <f t="shared" si="10"/>
        <v>#DIV/0!</v>
      </c>
      <c r="E126" s="26"/>
      <c r="F126" s="12" t="e">
        <f t="shared" si="11"/>
        <v>#DIV/0!</v>
      </c>
    </row>
    <row r="127" spans="1:6" ht="14.25" customHeight="1" hidden="1">
      <c r="A127" s="25" t="s">
        <v>81</v>
      </c>
      <c r="B127" s="26"/>
      <c r="C127" s="26"/>
      <c r="D127" s="12" t="e">
        <f t="shared" si="10"/>
        <v>#DIV/0!</v>
      </c>
      <c r="E127" s="26"/>
      <c r="F127" s="12" t="e">
        <f t="shared" si="11"/>
        <v>#DIV/0!</v>
      </c>
    </row>
    <row r="128" spans="1:6" ht="28.5" customHeight="1" hidden="1">
      <c r="A128" s="25" t="s">
        <v>82</v>
      </c>
      <c r="B128" s="26"/>
      <c r="C128" s="26"/>
      <c r="D128" s="12" t="e">
        <f t="shared" si="10"/>
        <v>#DIV/0!</v>
      </c>
      <c r="E128" s="26"/>
      <c r="F128" s="12" t="e">
        <f t="shared" si="11"/>
        <v>#DIV/0!</v>
      </c>
    </row>
    <row r="129" spans="1:6" ht="30">
      <c r="A129" s="10" t="s">
        <v>83</v>
      </c>
      <c r="B129" s="11">
        <v>21.1</v>
      </c>
      <c r="C129" s="11">
        <v>21.6</v>
      </c>
      <c r="D129" s="12">
        <f t="shared" si="10"/>
        <v>102.3696682464455</v>
      </c>
      <c r="E129" s="11">
        <v>22.2</v>
      </c>
      <c r="F129" s="12">
        <f t="shared" si="11"/>
        <v>102.77777777777776</v>
      </c>
    </row>
    <row r="130" spans="1:6" ht="28.5" customHeight="1">
      <c r="A130" s="67" t="s">
        <v>84</v>
      </c>
      <c r="B130" s="68"/>
      <c r="C130" s="68"/>
      <c r="D130" s="68"/>
      <c r="E130" s="68"/>
      <c r="F130" s="69"/>
    </row>
    <row r="131" spans="1:6" ht="16.5" customHeight="1">
      <c r="A131" s="10" t="s">
        <v>85</v>
      </c>
      <c r="B131" s="11">
        <v>22.1</v>
      </c>
      <c r="C131" s="11">
        <v>20.1</v>
      </c>
      <c r="D131" s="12">
        <f>C131/B131%</f>
        <v>90.9502262443439</v>
      </c>
      <c r="E131" s="11">
        <v>20.1</v>
      </c>
      <c r="F131" s="12">
        <f>E131/C131%</f>
        <v>100</v>
      </c>
    </row>
    <row r="132" spans="1:6" ht="16.5" customHeight="1">
      <c r="A132" s="10" t="s">
        <v>86</v>
      </c>
      <c r="B132" s="11">
        <v>60</v>
      </c>
      <c r="C132" s="11">
        <v>55</v>
      </c>
      <c r="D132" s="12">
        <f>C132/B132%</f>
        <v>91.66666666666667</v>
      </c>
      <c r="E132" s="11">
        <v>55</v>
      </c>
      <c r="F132" s="12">
        <f>E132/C132%</f>
        <v>99.99999999999999</v>
      </c>
    </row>
    <row r="133" spans="1:6" ht="28.5" customHeight="1">
      <c r="A133" s="10" t="s">
        <v>87</v>
      </c>
      <c r="B133" s="11">
        <v>53.4</v>
      </c>
      <c r="C133" s="11">
        <v>53.1</v>
      </c>
      <c r="D133" s="12">
        <f>C133/B133%</f>
        <v>99.43820224719101</v>
      </c>
      <c r="E133" s="11">
        <v>52.9</v>
      </c>
      <c r="F133" s="12">
        <f>E133/C133%</f>
        <v>99.62335216572504</v>
      </c>
    </row>
    <row r="134" spans="1:6" ht="15">
      <c r="A134" s="10" t="s">
        <v>88</v>
      </c>
      <c r="B134" s="11">
        <v>17.7</v>
      </c>
      <c r="C134" s="11">
        <v>17.9</v>
      </c>
      <c r="D134" s="12">
        <f>C134/B134%</f>
        <v>101.12994350282486</v>
      </c>
      <c r="E134" s="11">
        <v>17.5</v>
      </c>
      <c r="F134" s="12">
        <f>E134/C134%</f>
        <v>97.76536312849163</v>
      </c>
    </row>
    <row r="135" spans="1:6" ht="16.5" customHeight="1">
      <c r="A135" s="10" t="s">
        <v>89</v>
      </c>
      <c r="B135" s="11">
        <v>27.2</v>
      </c>
      <c r="C135" s="11">
        <v>27.1</v>
      </c>
      <c r="D135" s="12">
        <f>C135/B135%</f>
        <v>99.63235294117646</v>
      </c>
      <c r="E135" s="11">
        <v>27</v>
      </c>
      <c r="F135" s="12">
        <f>E135/C135%</f>
        <v>99.6309963099631</v>
      </c>
    </row>
    <row r="136" spans="1:6" ht="30" customHeight="1">
      <c r="A136" s="10" t="s">
        <v>90</v>
      </c>
      <c r="B136" s="11">
        <v>0</v>
      </c>
      <c r="C136" s="11">
        <v>0</v>
      </c>
      <c r="D136" s="12"/>
      <c r="E136" s="11">
        <v>0</v>
      </c>
      <c r="F136" s="12"/>
    </row>
    <row r="137" spans="1:6" ht="30" customHeight="1">
      <c r="A137" s="10" t="s">
        <v>91</v>
      </c>
      <c r="B137" s="11">
        <v>375.1</v>
      </c>
      <c r="C137" s="11">
        <v>375.2</v>
      </c>
      <c r="D137" s="12">
        <f>C137/B137%</f>
        <v>100.02665955745134</v>
      </c>
      <c r="E137" s="11">
        <v>375.1</v>
      </c>
      <c r="F137" s="12">
        <f>E137/C137%</f>
        <v>99.97334754797443</v>
      </c>
    </row>
    <row r="138" spans="1:6" ht="28.5" customHeight="1">
      <c r="A138" s="10" t="s">
        <v>92</v>
      </c>
      <c r="B138" s="11">
        <v>607</v>
      </c>
      <c r="C138" s="11">
        <v>616</v>
      </c>
      <c r="D138" s="12">
        <f>C138/B138%</f>
        <v>101.4827018121911</v>
      </c>
      <c r="E138" s="11">
        <v>620</v>
      </c>
      <c r="F138" s="12">
        <f>E138/C138%</f>
        <v>100.64935064935065</v>
      </c>
    </row>
    <row r="139" spans="1:6" ht="30" customHeight="1">
      <c r="A139" s="10" t="s">
        <v>93</v>
      </c>
      <c r="B139" s="11">
        <v>665</v>
      </c>
      <c r="C139" s="11">
        <v>702</v>
      </c>
      <c r="D139" s="12">
        <f>C139/B139%</f>
        <v>105.56390977443608</v>
      </c>
      <c r="E139" s="11">
        <v>699</v>
      </c>
      <c r="F139" s="12">
        <f>E139/C139%</f>
        <v>99.57264957264958</v>
      </c>
    </row>
    <row r="140" spans="1:6" ht="21" customHeight="1">
      <c r="A140" s="10" t="s">
        <v>94</v>
      </c>
      <c r="B140" s="11">
        <v>23.6</v>
      </c>
      <c r="C140" s="11">
        <v>34.8</v>
      </c>
      <c r="D140" s="12">
        <f>C140/B140%</f>
        <v>147.45762711864404</v>
      </c>
      <c r="E140" s="11">
        <v>40.5</v>
      </c>
      <c r="F140" s="12">
        <f>E140/C140%</f>
        <v>116.37931034482759</v>
      </c>
    </row>
    <row r="141" spans="1:6" ht="28.5">
      <c r="A141" s="37" t="s">
        <v>95</v>
      </c>
      <c r="B141" s="11">
        <v>141</v>
      </c>
      <c r="C141" s="11">
        <v>145</v>
      </c>
      <c r="D141" s="12">
        <f>C141/B141%</f>
        <v>102.83687943262412</v>
      </c>
      <c r="E141" s="11">
        <v>147</v>
      </c>
      <c r="F141" s="12">
        <f>E141/C141%</f>
        <v>101.37931034482759</v>
      </c>
    </row>
    <row r="142" spans="1:7" ht="28.5" customHeight="1">
      <c r="A142" s="27" t="s">
        <v>96</v>
      </c>
      <c r="B142" s="11">
        <v>1</v>
      </c>
      <c r="C142" s="11">
        <v>1</v>
      </c>
      <c r="D142" s="12">
        <f aca="true" t="shared" si="12" ref="D142:D154">C142/B142%</f>
        <v>100</v>
      </c>
      <c r="E142" s="11">
        <v>1</v>
      </c>
      <c r="F142" s="12">
        <f aca="true" t="shared" si="13" ref="F142:F154">E142/C142%</f>
        <v>100</v>
      </c>
      <c r="G142" s="6" t="s">
        <v>97</v>
      </c>
    </row>
    <row r="143" spans="1:6" ht="28.5" customHeight="1">
      <c r="A143" s="27" t="s">
        <v>98</v>
      </c>
      <c r="B143" s="11">
        <v>13</v>
      </c>
      <c r="C143" s="11">
        <v>13</v>
      </c>
      <c r="D143" s="12">
        <f t="shared" si="12"/>
        <v>100</v>
      </c>
      <c r="E143" s="11">
        <v>13</v>
      </c>
      <c r="F143" s="12">
        <f t="shared" si="13"/>
        <v>100</v>
      </c>
    </row>
    <row r="144" spans="1:6" ht="27.75" customHeight="1">
      <c r="A144" s="27" t="s">
        <v>99</v>
      </c>
      <c r="B144" s="11">
        <v>127</v>
      </c>
      <c r="C144" s="11">
        <v>131</v>
      </c>
      <c r="D144" s="12">
        <f t="shared" si="12"/>
        <v>103.14960629921259</v>
      </c>
      <c r="E144" s="11">
        <v>133</v>
      </c>
      <c r="F144" s="12">
        <f t="shared" si="13"/>
        <v>101.5267175572519</v>
      </c>
    </row>
    <row r="145" spans="1:6" ht="15">
      <c r="A145" s="27" t="s">
        <v>100</v>
      </c>
      <c r="B145" s="11">
        <v>1310</v>
      </c>
      <c r="C145" s="11">
        <v>1312</v>
      </c>
      <c r="D145" s="12">
        <f t="shared" si="12"/>
        <v>100.1526717557252</v>
      </c>
      <c r="E145" s="11">
        <v>1318</v>
      </c>
      <c r="F145" s="12">
        <f t="shared" si="13"/>
        <v>100.45731707317074</v>
      </c>
    </row>
    <row r="146" spans="1:6" ht="14.25">
      <c r="A146" s="34" t="s">
        <v>101</v>
      </c>
      <c r="B146" s="11"/>
      <c r="C146" s="11"/>
      <c r="D146" s="12"/>
      <c r="E146" s="11"/>
      <c r="F146" s="12"/>
    </row>
    <row r="147" spans="1:6" ht="15">
      <c r="A147" s="16" t="s">
        <v>102</v>
      </c>
      <c r="B147" s="11">
        <v>51</v>
      </c>
      <c r="C147" s="11">
        <v>56</v>
      </c>
      <c r="D147" s="12">
        <f t="shared" si="12"/>
        <v>109.80392156862744</v>
      </c>
      <c r="E147" s="11">
        <v>60</v>
      </c>
      <c r="F147" s="12">
        <f t="shared" si="13"/>
        <v>107.14285714285714</v>
      </c>
    </row>
    <row r="148" spans="1:6" ht="15">
      <c r="A148" s="16" t="s">
        <v>103</v>
      </c>
      <c r="B148" s="11">
        <v>115.8</v>
      </c>
      <c r="C148" s="11">
        <v>115.8</v>
      </c>
      <c r="D148" s="12">
        <f t="shared" si="12"/>
        <v>100</v>
      </c>
      <c r="E148" s="11">
        <v>115.8</v>
      </c>
      <c r="F148" s="12">
        <f t="shared" si="13"/>
        <v>100</v>
      </c>
    </row>
    <row r="149" spans="1:6" ht="15">
      <c r="A149" s="16" t="s">
        <v>104</v>
      </c>
      <c r="B149" s="11">
        <v>10.5</v>
      </c>
      <c r="C149" s="11">
        <v>10.5</v>
      </c>
      <c r="D149" s="12">
        <f t="shared" si="12"/>
        <v>100</v>
      </c>
      <c r="E149" s="11">
        <v>10.5</v>
      </c>
      <c r="F149" s="12">
        <f t="shared" si="13"/>
        <v>100</v>
      </c>
    </row>
    <row r="150" spans="1:6" ht="15.75" customHeight="1">
      <c r="A150" s="16" t="s">
        <v>105</v>
      </c>
      <c r="B150" s="11">
        <v>133.95</v>
      </c>
      <c r="C150" s="11">
        <v>133.95</v>
      </c>
      <c r="D150" s="12">
        <f t="shared" si="12"/>
        <v>100</v>
      </c>
      <c r="E150" s="11">
        <v>133.95</v>
      </c>
      <c r="F150" s="12">
        <f t="shared" si="13"/>
        <v>100</v>
      </c>
    </row>
    <row r="151" spans="1:6" ht="15">
      <c r="A151" s="35" t="s">
        <v>106</v>
      </c>
      <c r="B151" s="11">
        <v>33</v>
      </c>
      <c r="C151" s="11">
        <v>33</v>
      </c>
      <c r="D151" s="12">
        <f t="shared" si="12"/>
        <v>100</v>
      </c>
      <c r="E151" s="11">
        <v>33</v>
      </c>
      <c r="F151" s="12">
        <f t="shared" si="13"/>
        <v>100</v>
      </c>
    </row>
    <row r="152" spans="1:6" ht="30" hidden="1">
      <c r="A152" s="36" t="s">
        <v>107</v>
      </c>
      <c r="B152" s="11"/>
      <c r="C152" s="11"/>
      <c r="D152" s="12" t="e">
        <f t="shared" si="12"/>
        <v>#DIV/0!</v>
      </c>
      <c r="E152" s="11"/>
      <c r="F152" s="12" t="e">
        <f t="shared" si="13"/>
        <v>#DIV/0!</v>
      </c>
    </row>
    <row r="153" spans="1:6" ht="30">
      <c r="A153" s="24" t="s">
        <v>108</v>
      </c>
      <c r="B153" s="11">
        <v>305.3</v>
      </c>
      <c r="C153" s="11">
        <v>322.2</v>
      </c>
      <c r="D153" s="12">
        <f t="shared" si="12"/>
        <v>105.53553881428104</v>
      </c>
      <c r="E153" s="11">
        <v>337.2</v>
      </c>
      <c r="F153" s="12">
        <f t="shared" si="13"/>
        <v>104.65549348230913</v>
      </c>
    </row>
    <row r="154" spans="1:6" ht="30">
      <c r="A154" s="24" t="s">
        <v>109</v>
      </c>
      <c r="B154" s="11">
        <v>59.2</v>
      </c>
      <c r="C154" s="11">
        <v>62.5</v>
      </c>
      <c r="D154" s="12">
        <f t="shared" si="12"/>
        <v>105.57432432432431</v>
      </c>
      <c r="E154" s="11">
        <v>66</v>
      </c>
      <c r="F154" s="12">
        <f t="shared" si="13"/>
        <v>105.6</v>
      </c>
    </row>
    <row r="156" spans="1:2" ht="15" hidden="1">
      <c r="A156" s="7" t="s">
        <v>110</v>
      </c>
      <c r="B156" s="8"/>
    </row>
    <row r="157" ht="12.75" hidden="1">
      <c r="A157" s="9" t="s">
        <v>111</v>
      </c>
    </row>
    <row r="158" spans="1:6" ht="15" hidden="1">
      <c r="A158" s="5" t="s">
        <v>112</v>
      </c>
      <c r="B158" s="5"/>
      <c r="C158" s="5"/>
      <c r="D158" s="5"/>
      <c r="E158" s="5" t="s">
        <v>113</v>
      </c>
      <c r="F158" s="5"/>
    </row>
    <row r="160" spans="1:4" ht="18.75">
      <c r="A160" s="46" t="s">
        <v>172</v>
      </c>
      <c r="B160" s="47"/>
      <c r="C160" s="47"/>
      <c r="D160" s="46" t="s">
        <v>173</v>
      </c>
    </row>
  </sheetData>
  <sheetProtection/>
  <mergeCells count="15">
    <mergeCell ref="A130:F130"/>
    <mergeCell ref="A30:F30"/>
    <mergeCell ref="A55:F55"/>
    <mergeCell ref="A89:F89"/>
    <mergeCell ref="A112:F112"/>
    <mergeCell ref="A114:F114"/>
    <mergeCell ref="A123:F123"/>
    <mergeCell ref="A1:G1"/>
    <mergeCell ref="A14:G14"/>
    <mergeCell ref="A10:E10"/>
    <mergeCell ref="A7:F7"/>
    <mergeCell ref="A8:F8"/>
    <mergeCell ref="A12:A13"/>
    <mergeCell ref="D12:D13"/>
    <mergeCell ref="F12:F13"/>
  </mergeCells>
  <printOptions horizontalCentered="1"/>
  <pageMargins left="0.2755905511811024" right="0" top="0.2755905511811024" bottom="0.4724409448818898" header="0" footer="0"/>
  <pageSetup horizontalDpi="600" verticalDpi="600" orientation="portrait" paperSize="9" scale="83" r:id="rId1"/>
  <headerFooter alignWithMargins="0">
    <oddFooter>&amp;R&amp;P</oddFooter>
  </headerFooter>
  <rowBreaks count="1" manualBreakCount="1"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="60" zoomScalePageLayoutView="0" workbookViewId="0" topLeftCell="A1">
      <selection activeCell="B13" sqref="B13"/>
    </sheetView>
  </sheetViews>
  <sheetFormatPr defaultColWidth="9.00390625" defaultRowHeight="12.75"/>
  <cols>
    <col min="1" max="1" width="6.625" style="52" customWidth="1"/>
    <col min="2" max="2" width="44.00390625" style="52" customWidth="1"/>
    <col min="3" max="3" width="13.125" style="52" customWidth="1"/>
    <col min="4" max="6" width="11.25390625" style="52" customWidth="1"/>
    <col min="7" max="16384" width="9.00390625" style="52" customWidth="1"/>
  </cols>
  <sheetData>
    <row r="1" spans="1:6" ht="15">
      <c r="A1" s="72" t="s">
        <v>217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spans="1:6" ht="15.75">
      <c r="A3" s="51"/>
      <c r="B3" s="51"/>
      <c r="C3" s="51"/>
      <c r="D3" s="51"/>
      <c r="E3" s="51"/>
      <c r="F3" s="51"/>
    </row>
    <row r="4" spans="1:6" ht="28.5" customHeight="1">
      <c r="A4" s="77" t="s">
        <v>181</v>
      </c>
      <c r="B4" s="77" t="s">
        <v>182</v>
      </c>
      <c r="C4" s="77" t="s">
        <v>183</v>
      </c>
      <c r="D4" s="77" t="s">
        <v>220</v>
      </c>
      <c r="E4" s="77" t="s">
        <v>218</v>
      </c>
      <c r="F4" s="77" t="s">
        <v>219</v>
      </c>
    </row>
    <row r="5" spans="1:6" ht="55.5" customHeight="1">
      <c r="A5" s="78">
        <v>1</v>
      </c>
      <c r="B5" s="80" t="s">
        <v>184</v>
      </c>
      <c r="C5" s="77" t="s">
        <v>185</v>
      </c>
      <c r="D5" s="81" t="s">
        <v>186</v>
      </c>
      <c r="E5" s="81" t="s">
        <v>186</v>
      </c>
      <c r="F5" s="81" t="s">
        <v>187</v>
      </c>
    </row>
    <row r="6" spans="1:6" ht="37.5" customHeight="1">
      <c r="A6" s="78">
        <v>2</v>
      </c>
      <c r="B6" s="80" t="s">
        <v>188</v>
      </c>
      <c r="C6" s="77" t="s">
        <v>185</v>
      </c>
      <c r="D6" s="81" t="s">
        <v>189</v>
      </c>
      <c r="E6" s="81" t="s">
        <v>222</v>
      </c>
      <c r="F6" s="81" t="s">
        <v>223</v>
      </c>
    </row>
    <row r="7" spans="1:6" ht="34.5" customHeight="1">
      <c r="A7" s="78">
        <v>3</v>
      </c>
      <c r="B7" s="80" t="s">
        <v>190</v>
      </c>
      <c r="C7" s="77" t="s">
        <v>185</v>
      </c>
      <c r="D7" s="81" t="s">
        <v>191</v>
      </c>
      <c r="E7" s="81" t="s">
        <v>191</v>
      </c>
      <c r="F7" s="81" t="s">
        <v>192</v>
      </c>
    </row>
    <row r="8" spans="1:6" ht="46.5" customHeight="1">
      <c r="A8" s="78">
        <v>4</v>
      </c>
      <c r="B8" s="80" t="s">
        <v>193</v>
      </c>
      <c r="C8" s="77" t="s">
        <v>185</v>
      </c>
      <c r="D8" s="81" t="s">
        <v>194</v>
      </c>
      <c r="E8" s="81" t="s">
        <v>194</v>
      </c>
      <c r="F8" s="81" t="s">
        <v>194</v>
      </c>
    </row>
    <row r="9" spans="1:6" ht="33" customHeight="1">
      <c r="A9" s="79" t="s">
        <v>195</v>
      </c>
      <c r="B9" s="80" t="s">
        <v>196</v>
      </c>
      <c r="C9" s="77" t="s">
        <v>197</v>
      </c>
      <c r="D9" s="81" t="s">
        <v>194</v>
      </c>
      <c r="E9" s="81" t="s">
        <v>194</v>
      </c>
      <c r="F9" s="81" t="s">
        <v>194</v>
      </c>
    </row>
    <row r="10" spans="1:6" ht="49.5" customHeight="1">
      <c r="A10" s="79" t="s">
        <v>198</v>
      </c>
      <c r="B10" s="80" t="s">
        <v>199</v>
      </c>
      <c r="C10" s="77" t="s">
        <v>197</v>
      </c>
      <c r="D10" s="81" t="s">
        <v>194</v>
      </c>
      <c r="E10" s="81" t="s">
        <v>194</v>
      </c>
      <c r="F10" s="81" t="s">
        <v>194</v>
      </c>
    </row>
    <row r="11" spans="1:6" ht="35.25" customHeight="1">
      <c r="A11" s="79" t="s">
        <v>200</v>
      </c>
      <c r="B11" s="80" t="s">
        <v>201</v>
      </c>
      <c r="C11" s="77" t="s">
        <v>185</v>
      </c>
      <c r="D11" s="81" t="s">
        <v>194</v>
      </c>
      <c r="E11" s="81" t="s">
        <v>194</v>
      </c>
      <c r="F11" s="81" t="s">
        <v>194</v>
      </c>
    </row>
    <row r="12" spans="1:6" ht="34.5" customHeight="1">
      <c r="A12" s="79" t="s">
        <v>202</v>
      </c>
      <c r="B12" s="80" t="s">
        <v>196</v>
      </c>
      <c r="C12" s="77" t="s">
        <v>197</v>
      </c>
      <c r="D12" s="81" t="s">
        <v>194</v>
      </c>
      <c r="E12" s="81" t="s">
        <v>194</v>
      </c>
      <c r="F12" s="81" t="s">
        <v>194</v>
      </c>
    </row>
    <row r="13" spans="1:6" ht="33" customHeight="1">
      <c r="A13" s="79" t="s">
        <v>203</v>
      </c>
      <c r="B13" s="80" t="s">
        <v>204</v>
      </c>
      <c r="C13" s="77" t="s">
        <v>197</v>
      </c>
      <c r="D13" s="81" t="s">
        <v>206</v>
      </c>
      <c r="E13" s="81" t="s">
        <v>200</v>
      </c>
      <c r="F13" s="81" t="s">
        <v>200</v>
      </c>
    </row>
    <row r="14" spans="1:6" ht="33" customHeight="1">
      <c r="A14" s="79" t="s">
        <v>205</v>
      </c>
      <c r="B14" s="80" t="s">
        <v>207</v>
      </c>
      <c r="C14" s="77" t="s">
        <v>185</v>
      </c>
      <c r="D14" s="81" t="s">
        <v>194</v>
      </c>
      <c r="E14" s="81" t="s">
        <v>194</v>
      </c>
      <c r="F14" s="81" t="s">
        <v>194</v>
      </c>
    </row>
    <row r="15" spans="1:6" ht="31.5" customHeight="1">
      <c r="A15" s="79" t="s">
        <v>208</v>
      </c>
      <c r="B15" s="80" t="s">
        <v>196</v>
      </c>
      <c r="C15" s="77" t="s">
        <v>197</v>
      </c>
      <c r="D15" s="81" t="s">
        <v>194</v>
      </c>
      <c r="E15" s="81" t="s">
        <v>194</v>
      </c>
      <c r="F15" s="81" t="s">
        <v>194</v>
      </c>
    </row>
    <row r="16" spans="1:6" ht="32.25" customHeight="1">
      <c r="A16" s="79" t="s">
        <v>209</v>
      </c>
      <c r="B16" s="80" t="s">
        <v>210</v>
      </c>
      <c r="C16" s="77" t="s">
        <v>197</v>
      </c>
      <c r="D16" s="81" t="s">
        <v>194</v>
      </c>
      <c r="E16" s="81" t="s">
        <v>194</v>
      </c>
      <c r="F16" s="81" t="s">
        <v>194</v>
      </c>
    </row>
    <row r="17" spans="1:6" ht="35.25" customHeight="1">
      <c r="A17" s="79" t="s">
        <v>211</v>
      </c>
      <c r="B17" s="80" t="s">
        <v>212</v>
      </c>
      <c r="C17" s="77" t="s">
        <v>213</v>
      </c>
      <c r="D17" s="81" t="s">
        <v>214</v>
      </c>
      <c r="E17" s="81" t="s">
        <v>221</v>
      </c>
      <c r="F17" s="81" t="s">
        <v>214</v>
      </c>
    </row>
    <row r="18" spans="1:6" ht="75.75" customHeight="1">
      <c r="A18" s="79" t="s">
        <v>215</v>
      </c>
      <c r="B18" s="80" t="s">
        <v>216</v>
      </c>
      <c r="C18" s="77" t="s">
        <v>197</v>
      </c>
      <c r="D18" s="82">
        <f>60/4483*1</f>
        <v>0.013383894713361589</v>
      </c>
      <c r="E18" s="82">
        <f>54/4518*1</f>
        <v>0.01195219123505976</v>
      </c>
      <c r="F18" s="82">
        <f>60/4559*1</f>
        <v>0.013160780872998464</v>
      </c>
    </row>
    <row r="19" spans="1:6" ht="15">
      <c r="A19" s="53"/>
      <c r="B19" s="54"/>
      <c r="C19" s="54"/>
      <c r="D19" s="54"/>
      <c r="E19" s="54"/>
      <c r="F19" s="54"/>
    </row>
    <row r="20" spans="1:6" ht="15">
      <c r="A20" s="53"/>
      <c r="B20" s="54"/>
      <c r="C20" s="54"/>
      <c r="D20" s="54"/>
      <c r="E20" s="54"/>
      <c r="F20" s="54"/>
    </row>
    <row r="21" spans="1:6" ht="15">
      <c r="A21" s="53"/>
      <c r="B21" s="54"/>
      <c r="C21" s="54"/>
      <c r="D21" s="54"/>
      <c r="E21" s="54"/>
      <c r="F21" s="54"/>
    </row>
    <row r="22" spans="1:6" ht="15">
      <c r="A22" s="53"/>
      <c r="B22" s="54"/>
      <c r="C22" s="54"/>
      <c r="D22" s="54"/>
      <c r="E22" s="54"/>
      <c r="F22" s="54"/>
    </row>
    <row r="23" spans="1:6" ht="15">
      <c r="A23" s="53"/>
      <c r="B23" s="54"/>
      <c r="C23" s="54"/>
      <c r="D23" s="54"/>
      <c r="E23" s="54"/>
      <c r="F23" s="54"/>
    </row>
    <row r="24" spans="1:6" ht="15">
      <c r="A24" s="53"/>
      <c r="B24" s="54"/>
      <c r="C24" s="54"/>
      <c r="D24" s="54"/>
      <c r="E24" s="54"/>
      <c r="F24" s="54"/>
    </row>
    <row r="25" spans="1:6" ht="15">
      <c r="A25" s="53"/>
      <c r="B25" s="54"/>
      <c r="C25" s="54"/>
      <c r="D25" s="54"/>
      <c r="E25" s="54"/>
      <c r="F25" s="54"/>
    </row>
    <row r="26" spans="1:6" ht="15">
      <c r="A26" s="53"/>
      <c r="B26" s="54"/>
      <c r="C26" s="54"/>
      <c r="D26" s="54"/>
      <c r="E26" s="54"/>
      <c r="F26" s="54"/>
    </row>
    <row r="27" spans="1:6" ht="15">
      <c r="A27" s="53"/>
      <c r="B27" s="54"/>
      <c r="C27" s="54"/>
      <c r="D27" s="54"/>
      <c r="E27" s="54"/>
      <c r="F27" s="54"/>
    </row>
    <row r="28" spans="1:6" ht="15">
      <c r="A28" s="53"/>
      <c r="B28" s="54"/>
      <c r="C28" s="54"/>
      <c r="D28" s="54"/>
      <c r="E28" s="54"/>
      <c r="F28" s="54"/>
    </row>
    <row r="29" spans="1:6" ht="15">
      <c r="A29" s="53"/>
      <c r="B29" s="54"/>
      <c r="C29" s="54"/>
      <c r="D29" s="54"/>
      <c r="E29" s="54"/>
      <c r="F29" s="54"/>
    </row>
    <row r="30" spans="1:6" ht="15">
      <c r="A30" s="53"/>
      <c r="B30" s="54"/>
      <c r="C30" s="54"/>
      <c r="D30" s="54"/>
      <c r="E30" s="54"/>
      <c r="F30" s="54"/>
    </row>
    <row r="31" spans="1:6" ht="15">
      <c r="A31" s="54"/>
      <c r="B31" s="54"/>
      <c r="C31" s="54"/>
      <c r="D31" s="54"/>
      <c r="E31" s="54"/>
      <c r="F31" s="54"/>
    </row>
    <row r="32" spans="1:6" ht="15">
      <c r="A32" s="54"/>
      <c r="B32" s="54"/>
      <c r="C32" s="54"/>
      <c r="D32" s="54"/>
      <c r="E32" s="54"/>
      <c r="F32" s="54"/>
    </row>
    <row r="33" spans="1:6" ht="15">
      <c r="A33" s="54"/>
      <c r="B33" s="54"/>
      <c r="C33" s="54"/>
      <c r="D33" s="54"/>
      <c r="E33" s="54"/>
      <c r="F33" s="54"/>
    </row>
    <row r="34" spans="1:6" ht="15">
      <c r="A34" s="54"/>
      <c r="B34" s="54"/>
      <c r="C34" s="54"/>
      <c r="D34" s="54"/>
      <c r="E34" s="54"/>
      <c r="F34" s="54"/>
    </row>
    <row r="35" spans="1:6" ht="15">
      <c r="A35" s="54"/>
      <c r="B35" s="54"/>
      <c r="C35" s="54"/>
      <c r="D35" s="54"/>
      <c r="E35" s="54"/>
      <c r="F35" s="54"/>
    </row>
    <row r="36" spans="1:6" ht="15">
      <c r="A36" s="54"/>
      <c r="B36" s="54"/>
      <c r="C36" s="54"/>
      <c r="D36" s="54"/>
      <c r="E36" s="54"/>
      <c r="F36" s="54"/>
    </row>
    <row r="37" spans="1:6" ht="15">
      <c r="A37" s="54"/>
      <c r="B37" s="54"/>
      <c r="C37" s="54"/>
      <c r="D37" s="54"/>
      <c r="E37" s="54"/>
      <c r="F37" s="54"/>
    </row>
    <row r="38" spans="1:6" ht="15">
      <c r="A38" s="54"/>
      <c r="B38" s="54"/>
      <c r="C38" s="54"/>
      <c r="D38" s="54"/>
      <c r="E38" s="54"/>
      <c r="F38" s="54"/>
    </row>
    <row r="39" spans="1:6" ht="15">
      <c r="A39" s="54"/>
      <c r="B39" s="54"/>
      <c r="C39" s="54"/>
      <c r="D39" s="54"/>
      <c r="E39" s="54"/>
      <c r="F39" s="54"/>
    </row>
    <row r="40" spans="1:6" ht="15">
      <c r="A40" s="54"/>
      <c r="B40" s="54"/>
      <c r="C40" s="54"/>
      <c r="D40" s="54"/>
      <c r="E40" s="54"/>
      <c r="F40" s="54"/>
    </row>
    <row r="41" spans="1:6" ht="15">
      <c r="A41" s="54"/>
      <c r="B41" s="54"/>
      <c r="C41" s="54"/>
      <c r="D41" s="54"/>
      <c r="E41" s="54"/>
      <c r="F41" s="54"/>
    </row>
    <row r="42" spans="1:6" ht="15">
      <c r="A42" s="55"/>
      <c r="B42" s="55"/>
      <c r="C42" s="55"/>
      <c r="D42" s="55"/>
      <c r="E42" s="55"/>
      <c r="F42" s="55"/>
    </row>
    <row r="43" spans="1:6" ht="15">
      <c r="A43" s="55"/>
      <c r="B43" s="55"/>
      <c r="C43" s="55"/>
      <c r="D43" s="55"/>
      <c r="E43" s="55"/>
      <c r="F43" s="55"/>
    </row>
    <row r="44" spans="1:6" ht="15">
      <c r="A44" s="55"/>
      <c r="B44" s="55"/>
      <c r="C44" s="55"/>
      <c r="D44" s="55"/>
      <c r="E44" s="55"/>
      <c r="F44" s="55"/>
    </row>
    <row r="45" spans="1:6" ht="15">
      <c r="A45" s="55"/>
      <c r="B45" s="55"/>
      <c r="C45" s="55"/>
      <c r="D45" s="55"/>
      <c r="E45" s="55"/>
      <c r="F45" s="55"/>
    </row>
    <row r="46" spans="1:6" ht="15">
      <c r="A46" s="55"/>
      <c r="B46" s="55"/>
      <c r="C46" s="55"/>
      <c r="D46" s="55"/>
      <c r="E46" s="55"/>
      <c r="F46" s="55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1"/>
  <sheetViews>
    <sheetView view="pageBreakPreview" zoomScale="60" zoomScalePageLayoutView="0" workbookViewId="0" topLeftCell="A21">
      <selection activeCell="H48" sqref="H48"/>
    </sheetView>
  </sheetViews>
  <sheetFormatPr defaultColWidth="11.625" defaultRowHeight="12.75"/>
  <cols>
    <col min="1" max="1" width="40.625" style="0" customWidth="1"/>
    <col min="2" max="2" width="16.875" style="0" customWidth="1"/>
    <col min="3" max="3" width="14.125" style="0" customWidth="1"/>
    <col min="4" max="4" width="16.00390625" style="0" customWidth="1"/>
  </cols>
  <sheetData>
    <row r="2" spans="1:6" ht="12.75" customHeight="1">
      <c r="A2" s="76" t="s">
        <v>224</v>
      </c>
      <c r="B2" s="76"/>
      <c r="C2" s="76"/>
      <c r="D2" s="76"/>
      <c r="E2" s="43"/>
      <c r="F2" s="43"/>
    </row>
    <row r="3" spans="1:6" ht="27" customHeight="1">
      <c r="A3" s="76"/>
      <c r="B3" s="76"/>
      <c r="C3" s="76"/>
      <c r="D3" s="76"/>
      <c r="E3" s="43"/>
      <c r="F3" s="43"/>
    </row>
    <row r="4" spans="1:6" ht="25.5" customHeight="1">
      <c r="A4" s="76" t="s">
        <v>126</v>
      </c>
      <c r="B4" s="76"/>
      <c r="C4" s="76"/>
      <c r="D4" s="76"/>
      <c r="E4" s="43"/>
      <c r="F4" s="43"/>
    </row>
    <row r="5" spans="1:6" ht="15.75" customHeight="1">
      <c r="A5" s="70" t="s">
        <v>127</v>
      </c>
      <c r="B5" s="70"/>
      <c r="C5" s="70"/>
      <c r="D5" s="70"/>
      <c r="E5" s="43"/>
      <c r="F5" s="43"/>
    </row>
    <row r="6" spans="1:6" ht="30">
      <c r="A6" s="56" t="s">
        <v>128</v>
      </c>
      <c r="B6" s="56" t="s">
        <v>129</v>
      </c>
      <c r="C6" s="56" t="s">
        <v>130</v>
      </c>
      <c r="D6" s="56" t="s">
        <v>131</v>
      </c>
      <c r="E6" s="43"/>
      <c r="F6" s="43"/>
    </row>
    <row r="7" spans="1:6" ht="45">
      <c r="A7" s="57" t="s">
        <v>132</v>
      </c>
      <c r="B7" s="56">
        <f>B9+B14+B15+B29+B37+B38+B42+B44+B45+B46+B47+B48</f>
        <v>39546.7</v>
      </c>
      <c r="C7" s="58">
        <f>C9+C14+C15+C29+C37+C38+C42+C44+C45+C46+C47+C48</f>
        <v>37971.99999999999</v>
      </c>
      <c r="D7" s="56">
        <f>D9+D14+D15+D29+D37+D38+D42+D44+D45+D46+D47+D48</f>
        <v>38423.700000000004</v>
      </c>
      <c r="E7" s="43"/>
      <c r="F7" s="43"/>
    </row>
    <row r="8" spans="1:6" ht="15">
      <c r="A8" s="57" t="s">
        <v>133</v>
      </c>
      <c r="B8" s="56"/>
      <c r="C8" s="56"/>
      <c r="D8" s="56"/>
      <c r="E8" s="43"/>
      <c r="F8" s="43"/>
    </row>
    <row r="9" spans="1:6" ht="30">
      <c r="A9" s="57" t="s">
        <v>134</v>
      </c>
      <c r="B9" s="56">
        <v>0</v>
      </c>
      <c r="C9" s="56">
        <v>0</v>
      </c>
      <c r="D9" s="56">
        <v>0</v>
      </c>
      <c r="E9" s="43"/>
      <c r="F9" s="43"/>
    </row>
    <row r="10" spans="1:6" ht="30">
      <c r="A10" s="57" t="s">
        <v>135</v>
      </c>
      <c r="B10" s="56">
        <v>0</v>
      </c>
      <c r="C10" s="56">
        <v>0</v>
      </c>
      <c r="D10" s="56">
        <v>0</v>
      </c>
      <c r="E10" s="43"/>
      <c r="F10" s="43"/>
    </row>
    <row r="11" spans="1:6" ht="15">
      <c r="A11" s="57" t="s">
        <v>136</v>
      </c>
      <c r="B11" s="56">
        <v>0</v>
      </c>
      <c r="C11" s="56">
        <v>0</v>
      </c>
      <c r="D11" s="56">
        <v>0</v>
      </c>
      <c r="E11" s="43"/>
      <c r="F11" s="43"/>
    </row>
    <row r="12" spans="1:6" ht="15">
      <c r="A12" s="57" t="s">
        <v>137</v>
      </c>
      <c r="B12" s="56">
        <v>0</v>
      </c>
      <c r="C12" s="56">
        <v>0</v>
      </c>
      <c r="D12" s="56">
        <v>0</v>
      </c>
      <c r="E12" s="43"/>
      <c r="F12" s="43"/>
    </row>
    <row r="13" spans="1:6" ht="15">
      <c r="A13" s="57" t="s">
        <v>138</v>
      </c>
      <c r="B13" s="56">
        <v>0</v>
      </c>
      <c r="C13" s="56">
        <v>0</v>
      </c>
      <c r="D13" s="56">
        <v>0</v>
      </c>
      <c r="E13" s="43"/>
      <c r="F13" s="43"/>
    </row>
    <row r="14" spans="1:6" ht="30">
      <c r="A14" s="57" t="s">
        <v>139</v>
      </c>
      <c r="B14" s="56">
        <v>0</v>
      </c>
      <c r="C14" s="56">
        <v>1300</v>
      </c>
      <c r="D14" s="56">
        <v>1430</v>
      </c>
      <c r="E14" s="43"/>
      <c r="F14" s="43"/>
    </row>
    <row r="15" spans="1:6" ht="30">
      <c r="A15" s="57" t="s">
        <v>140</v>
      </c>
      <c r="B15" s="56">
        <f>B16+B17+B18+B19+B20+B21+B22+B23+B24+B25+B26+B27+B28</f>
        <v>4207.799999999999</v>
      </c>
      <c r="C15" s="56">
        <f>C16+C17+C18+C19+C20+C21+C22+C23+C24+C25+C26+C27+C28</f>
        <v>3636.8</v>
      </c>
      <c r="D15" s="56">
        <f>D16+D17+D18+D19+D20+D21+D22+D23+D24+D25+D26+D27+D28</f>
        <v>1581.8</v>
      </c>
      <c r="E15" s="43"/>
      <c r="F15" s="43"/>
    </row>
    <row r="16" spans="1:6" ht="30">
      <c r="A16" s="57" t="s">
        <v>141</v>
      </c>
      <c r="B16" s="56">
        <v>0</v>
      </c>
      <c r="C16" s="56">
        <v>0</v>
      </c>
      <c r="D16" s="56">
        <v>0</v>
      </c>
      <c r="E16" s="43"/>
      <c r="F16" s="43"/>
    </row>
    <row r="17" spans="1:6" ht="15">
      <c r="A17" s="57" t="s">
        <v>142</v>
      </c>
      <c r="B17" s="56">
        <v>0</v>
      </c>
      <c r="C17" s="56">
        <f>16+105</f>
        <v>121</v>
      </c>
      <c r="D17" s="56">
        <v>121</v>
      </c>
      <c r="E17" s="43"/>
      <c r="F17" s="43"/>
    </row>
    <row r="18" spans="1:6" ht="15">
      <c r="A18" s="57" t="s">
        <v>143</v>
      </c>
      <c r="B18" s="56">
        <v>0</v>
      </c>
      <c r="C18" s="56"/>
      <c r="D18" s="56"/>
      <c r="E18" s="43"/>
      <c r="F18" s="43"/>
    </row>
    <row r="19" spans="1:6" ht="45">
      <c r="A19" s="57" t="s">
        <v>144</v>
      </c>
      <c r="B19" s="56">
        <v>0</v>
      </c>
      <c r="C19" s="56">
        <v>0</v>
      </c>
      <c r="D19" s="56">
        <v>0</v>
      </c>
      <c r="E19" s="43"/>
      <c r="F19" s="43"/>
    </row>
    <row r="20" spans="1:6" ht="45">
      <c r="A20" s="57" t="s">
        <v>145</v>
      </c>
      <c r="B20" s="56">
        <f>9.2+23.5+35.2+2.2+16.6+34.6+6.5+40</f>
        <v>167.8</v>
      </c>
      <c r="C20" s="56">
        <v>576.5</v>
      </c>
      <c r="D20" s="56">
        <v>576.5</v>
      </c>
      <c r="E20" s="43"/>
      <c r="F20" s="43"/>
    </row>
    <row r="21" spans="1:6" ht="15">
      <c r="A21" s="57" t="s">
        <v>146</v>
      </c>
      <c r="B21" s="56">
        <v>214</v>
      </c>
      <c r="C21" s="56">
        <v>217</v>
      </c>
      <c r="D21" s="56">
        <v>217</v>
      </c>
      <c r="E21" s="43"/>
      <c r="F21" s="43"/>
    </row>
    <row r="22" spans="1:6" ht="30">
      <c r="A22" s="57" t="s">
        <v>147</v>
      </c>
      <c r="B22" s="56"/>
      <c r="C22" s="56">
        <v>12.3</v>
      </c>
      <c r="D22" s="56">
        <v>12.3</v>
      </c>
      <c r="E22" s="43"/>
      <c r="F22" s="43"/>
    </row>
    <row r="23" spans="1:6" ht="15">
      <c r="A23" s="57" t="s">
        <v>148</v>
      </c>
      <c r="B23" s="56"/>
      <c r="C23" s="56">
        <v>30</v>
      </c>
      <c r="D23" s="56"/>
      <c r="E23" s="43"/>
      <c r="F23" s="43"/>
    </row>
    <row r="24" spans="1:6" ht="15">
      <c r="A24" s="57" t="s">
        <v>149</v>
      </c>
      <c r="B24" s="56">
        <f>79.4+2.8+50.8+0.1+8.7+12.4+14.9+8.2+1.4+117.9+1.3</f>
        <v>297.90000000000003</v>
      </c>
      <c r="C24" s="56">
        <v>35</v>
      </c>
      <c r="D24" s="56">
        <v>38.5</v>
      </c>
      <c r="E24" s="43"/>
      <c r="F24" s="43"/>
    </row>
    <row r="25" spans="1:6" ht="30">
      <c r="A25" s="57" t="s">
        <v>150</v>
      </c>
      <c r="B25" s="56">
        <f>13.4+250+128.8</f>
        <v>392.2</v>
      </c>
      <c r="C25" s="56">
        <v>15</v>
      </c>
      <c r="D25" s="56">
        <v>16.5</v>
      </c>
      <c r="E25" s="43"/>
      <c r="F25" s="43"/>
    </row>
    <row r="26" spans="1:6" ht="30">
      <c r="A26" s="57" t="s">
        <v>151</v>
      </c>
      <c r="B26" s="56">
        <f>6.5+0.8+3.1+25.4+5.3</f>
        <v>41.099999999999994</v>
      </c>
      <c r="C26" s="56">
        <v>750</v>
      </c>
      <c r="D26" s="56"/>
      <c r="E26" s="43"/>
      <c r="F26" s="43"/>
    </row>
    <row r="27" spans="1:6" ht="15">
      <c r="A27" s="57" t="s">
        <v>152</v>
      </c>
      <c r="B27" s="56">
        <f>49.9+1.9+6.4+15.1+5.9+6.2</f>
        <v>85.4</v>
      </c>
      <c r="C27" s="56">
        <v>1320</v>
      </c>
      <c r="D27" s="56"/>
      <c r="E27" s="43"/>
      <c r="F27" s="43"/>
    </row>
    <row r="28" spans="1:6" ht="30">
      <c r="A28" s="57" t="s">
        <v>153</v>
      </c>
      <c r="B28" s="56">
        <f>247.1+14.6+30+11.9+38.3+149.9+8+14.4+120.6+44.2+20+18.5+3.8+3.9+11+23.4+100+0.7+83.7+85.1+234.4+23.3+89.3+29.5+58.6+2+49.1+134.7+66+5+6.3+40.9+90.5+7.7+200+257+40+170+180+296</f>
        <v>3009.3999999999996</v>
      </c>
      <c r="C28" s="56">
        <f>100+460</f>
        <v>560</v>
      </c>
      <c r="D28" s="56">
        <v>600</v>
      </c>
      <c r="E28" s="43"/>
      <c r="F28" s="43"/>
    </row>
    <row r="29" spans="1:6" ht="30">
      <c r="A29" s="57" t="s">
        <v>154</v>
      </c>
      <c r="B29" s="56">
        <f>B31+B32+B33+B34+B35+B36</f>
        <v>1812.1</v>
      </c>
      <c r="C29" s="56">
        <f>C31+C32+C33+C34+C35+C36</f>
        <v>1878.6</v>
      </c>
      <c r="D29" s="56">
        <f>D31+D32+D33+D34+D35+D36</f>
        <v>1878.6</v>
      </c>
      <c r="E29" s="43"/>
      <c r="F29" s="43"/>
    </row>
    <row r="30" spans="1:6" ht="15">
      <c r="A30" s="57" t="s">
        <v>133</v>
      </c>
      <c r="B30" s="56"/>
      <c r="C30" s="56"/>
      <c r="D30" s="56"/>
      <c r="E30" s="43"/>
      <c r="F30" s="43"/>
    </row>
    <row r="31" spans="1:6" ht="15">
      <c r="A31" s="57" t="s">
        <v>155</v>
      </c>
      <c r="B31" s="56">
        <f>49.3+10.7+17.5+245.5+408.9+51</f>
        <v>782.9</v>
      </c>
      <c r="C31" s="56">
        <v>1359.1</v>
      </c>
      <c r="D31" s="56">
        <v>1359.1</v>
      </c>
      <c r="E31" s="43"/>
      <c r="F31" s="43"/>
    </row>
    <row r="32" spans="1:6" ht="15">
      <c r="A32" s="57" t="s">
        <v>156</v>
      </c>
      <c r="B32" s="56">
        <f>612.3</f>
        <v>612.3</v>
      </c>
      <c r="C32" s="56"/>
      <c r="D32" s="56"/>
      <c r="E32" s="43"/>
      <c r="F32" s="43"/>
    </row>
    <row r="33" spans="1:6" ht="30">
      <c r="A33" s="57" t="s">
        <v>157</v>
      </c>
      <c r="B33" s="56">
        <v>0</v>
      </c>
      <c r="C33" s="56"/>
      <c r="D33" s="56"/>
      <c r="E33" s="43"/>
      <c r="F33" s="43"/>
    </row>
    <row r="34" spans="1:6" ht="15">
      <c r="A34" s="57" t="s">
        <v>158</v>
      </c>
      <c r="B34" s="56">
        <f>32.8+34.5+52</f>
        <v>119.3</v>
      </c>
      <c r="C34" s="56">
        <v>147.3</v>
      </c>
      <c r="D34" s="56">
        <v>147.3</v>
      </c>
      <c r="E34" s="43"/>
      <c r="F34" s="43"/>
    </row>
    <row r="35" spans="1:6" ht="45">
      <c r="A35" s="57" t="s">
        <v>159</v>
      </c>
      <c r="B35" s="56">
        <f>4.9+6.6+62</f>
        <v>73.5</v>
      </c>
      <c r="C35" s="56"/>
      <c r="D35" s="56"/>
      <c r="E35" s="43"/>
      <c r="F35" s="43"/>
    </row>
    <row r="36" spans="1:6" ht="45">
      <c r="A36" s="57" t="s">
        <v>160</v>
      </c>
      <c r="B36" s="56">
        <f>144.1+61.7+18.3</f>
        <v>224.10000000000002</v>
      </c>
      <c r="C36" s="56">
        <f>362.5+7.2+2.5</f>
        <v>372.2</v>
      </c>
      <c r="D36" s="56">
        <v>372.2</v>
      </c>
      <c r="E36" s="43"/>
      <c r="F36" s="43"/>
    </row>
    <row r="37" spans="1:6" ht="15">
      <c r="A37" s="57" t="s">
        <v>161</v>
      </c>
      <c r="B37" s="56">
        <f>99.8+0.4+191.8+0.1+404.1+942.9+32.1+74.9+99.9+137.1+1755.8+89.4+1167.6+109.8+138.2+5376+1393+281.9+1368.5+699+1387+322.8+188.5+535.5+489.3+6+99.5+30.9+492.2+616+1356.7+249.5+87+950+127.4</f>
        <v>21300.600000000002</v>
      </c>
      <c r="C37" s="56">
        <v>19693.3</v>
      </c>
      <c r="D37" s="56">
        <v>21600</v>
      </c>
      <c r="E37" s="43"/>
      <c r="F37" s="43"/>
    </row>
    <row r="38" spans="1:6" ht="75">
      <c r="A38" s="57" t="s">
        <v>162</v>
      </c>
      <c r="B38" s="56">
        <v>50.7</v>
      </c>
      <c r="C38" s="56">
        <v>35</v>
      </c>
      <c r="D38" s="56">
        <v>35</v>
      </c>
      <c r="E38" s="43"/>
      <c r="F38" s="43"/>
    </row>
    <row r="39" spans="1:6" ht="15">
      <c r="A39" s="57" t="s">
        <v>163</v>
      </c>
      <c r="B39" s="56">
        <v>0</v>
      </c>
      <c r="C39" s="56">
        <v>0</v>
      </c>
      <c r="D39" s="56"/>
      <c r="E39" s="43"/>
      <c r="F39" s="43"/>
    </row>
    <row r="40" spans="1:6" ht="15">
      <c r="A40" s="57" t="s">
        <v>133</v>
      </c>
      <c r="B40" s="56">
        <v>0</v>
      </c>
      <c r="C40" s="56">
        <v>0</v>
      </c>
      <c r="D40" s="56"/>
      <c r="E40" s="43"/>
      <c r="F40" s="43"/>
    </row>
    <row r="41" spans="1:6" ht="30">
      <c r="A41" s="57" t="s">
        <v>164</v>
      </c>
      <c r="B41" s="56">
        <v>0</v>
      </c>
      <c r="C41" s="56">
        <v>0</v>
      </c>
      <c r="D41" s="56"/>
      <c r="E41" s="43"/>
      <c r="F41" s="43"/>
    </row>
    <row r="42" spans="1:6" ht="30">
      <c r="A42" s="57" t="s">
        <v>165</v>
      </c>
      <c r="B42" s="56">
        <f>70.5+19.3+7.4+13.5+2.7+5.4+1329.4</f>
        <v>1448.2</v>
      </c>
      <c r="C42" s="56">
        <f>609.2</f>
        <v>609.2</v>
      </c>
      <c r="D42" s="56">
        <v>609.2</v>
      </c>
      <c r="E42" s="43"/>
      <c r="F42" s="43"/>
    </row>
    <row r="43" spans="1:6" ht="30">
      <c r="A43" s="57" t="s">
        <v>166</v>
      </c>
      <c r="B43" s="56">
        <v>0</v>
      </c>
      <c r="C43" s="56">
        <v>0</v>
      </c>
      <c r="D43" s="56"/>
      <c r="E43" s="43"/>
      <c r="F43" s="43"/>
    </row>
    <row r="44" spans="1:6" ht="120">
      <c r="A44" s="57" t="s">
        <v>167</v>
      </c>
      <c r="B44" s="56">
        <f>0.6</f>
        <v>0.6000000000000001</v>
      </c>
      <c r="C44" s="56">
        <v>6083</v>
      </c>
      <c r="D44" s="56">
        <v>6083</v>
      </c>
      <c r="E44" s="43"/>
      <c r="F44" s="43"/>
    </row>
    <row r="45" spans="1:6" ht="60">
      <c r="A45" s="57" t="s">
        <v>168</v>
      </c>
      <c r="B45" s="56">
        <v>0</v>
      </c>
      <c r="C45" s="56">
        <v>0</v>
      </c>
      <c r="D45" s="56"/>
      <c r="E45" s="43"/>
      <c r="F45" s="43"/>
    </row>
    <row r="46" spans="1:6" ht="15">
      <c r="A46" s="57" t="s">
        <v>169</v>
      </c>
      <c r="B46" s="56">
        <v>0</v>
      </c>
      <c r="C46" s="56">
        <v>21</v>
      </c>
      <c r="D46" s="56">
        <v>21</v>
      </c>
      <c r="E46" s="43"/>
      <c r="F46" s="43"/>
    </row>
    <row r="47" spans="1:6" ht="45">
      <c r="A47" s="57" t="s">
        <v>170</v>
      </c>
      <c r="B47" s="56">
        <v>0</v>
      </c>
      <c r="C47" s="56">
        <v>15.1</v>
      </c>
      <c r="D47" s="56">
        <v>15.1</v>
      </c>
      <c r="E47" s="43"/>
      <c r="F47" s="43"/>
    </row>
    <row r="48" spans="1:6" ht="45">
      <c r="A48" s="57" t="s">
        <v>171</v>
      </c>
      <c r="B48" s="56">
        <f>13.3+1.3+1+18.9+4.4+1.9+0.8+4.9+5.7+6.1+13.4+20+39.6+30.1+2.2+44.2+7.9+1.8+7.6+4.3+70.7+1+3.3+53.2+64.9+3.9+80.5+0.4+0.1+1+1.6+31.4+5++39.8++62.4+1.5+1.6+0.1+145.6+5.2+20+22.7+913.6+711.4+10+415.9+1763.1+247+1350.2+1195.8+277+247+250+871.1+319.8+291.6+1.3+127.3+57+124.9+85.6+322.8+299</f>
        <v>10726.699999999997</v>
      </c>
      <c r="C48" s="56">
        <v>4700</v>
      </c>
      <c r="D48" s="56">
        <v>5170</v>
      </c>
      <c r="E48" s="43"/>
      <c r="F48" s="43"/>
    </row>
    <row r="49" spans="1:6" ht="12.75">
      <c r="A49" s="43"/>
      <c r="B49" s="43"/>
      <c r="C49" s="43"/>
      <c r="D49" s="43"/>
      <c r="E49" s="43"/>
      <c r="F49" s="43"/>
    </row>
    <row r="50" spans="1:4" s="1" customFormat="1" ht="18.75">
      <c r="A50" s="46" t="s">
        <v>172</v>
      </c>
      <c r="B50" s="47"/>
      <c r="C50" s="47"/>
      <c r="D50" s="46" t="s">
        <v>173</v>
      </c>
    </row>
    <row r="51" spans="3:4" s="44" customFormat="1" ht="18">
      <c r="C51" s="71"/>
      <c r="D51" s="71"/>
    </row>
  </sheetData>
  <sheetProtection/>
  <mergeCells count="4">
    <mergeCell ref="A2:D3"/>
    <mergeCell ref="A4:D4"/>
    <mergeCell ref="A5:D5"/>
    <mergeCell ref="C51:D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2010-12-16T05:43:23Z</cp:lastPrinted>
  <dcterms:created xsi:type="dcterms:W3CDTF">2010-12-06T13:13:16Z</dcterms:created>
  <dcterms:modified xsi:type="dcterms:W3CDTF">2010-12-16T05:48:55Z</dcterms:modified>
  <cp:category/>
  <cp:version/>
  <cp:contentType/>
  <cp:contentStatus/>
</cp:coreProperties>
</file>