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0890" activeTab="0"/>
  </bookViews>
  <sheets>
    <sheet name="свод" sheetId="1" r:id="rId1"/>
    <sheet name="геодезия" sheetId="2" r:id="rId2"/>
    <sheet name="геология" sheetId="3" r:id="rId3"/>
    <sheet name="проект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UTOEXEC">#REF!</definedName>
    <definedName name="\k">#REF!</definedName>
    <definedName name="\m">#REF!</definedName>
    <definedName name="\s">#REF!</definedName>
    <definedName name="\z">#REF!</definedName>
    <definedName name="_xlfn.BAHTTEXT" hidden="1">#NAME?</definedName>
    <definedName name="dck" localSheetId="3">'[4]топография'!#REF!</definedName>
    <definedName name="dck">'[4]топография'!#REF!</definedName>
    <definedName name="Itog">#REF!</definedName>
    <definedName name="SM" localSheetId="3">#REF!</definedName>
    <definedName name="SM">#REF!</definedName>
    <definedName name="SM_SM" localSheetId="3">#REF!</definedName>
    <definedName name="SM_SM">#REF!</definedName>
    <definedName name="SM_STO" localSheetId="3">'проект'!#REF!</definedName>
    <definedName name="SM_STO">#REF!</definedName>
    <definedName name="SM_STO1" localSheetId="3">#REF!</definedName>
    <definedName name="SM_STO1">#REF!</definedName>
    <definedName name="SM_STO2" localSheetId="3">#REF!</definedName>
    <definedName name="SM_STO2">#REF!</definedName>
    <definedName name="SM_STO3" localSheetId="3">#REF!</definedName>
    <definedName name="SM_STO3">#REF!</definedName>
    <definedName name="SUM_" localSheetId="3">'проект'!$IT$3</definedName>
    <definedName name="SUM_">#REF!</definedName>
    <definedName name="SUM_1">#REF!</definedName>
    <definedName name="SUM_3">#REF!</definedName>
    <definedName name="ZAK1">#REF!</definedName>
    <definedName name="ZAK2">#REF!</definedName>
    <definedName name="а36" localSheetId="3">#REF!</definedName>
    <definedName name="а36">#REF!</definedName>
    <definedName name="АФС">'[11]топография'!#REF!</definedName>
    <definedName name="геол.1">#REF!</definedName>
    <definedName name="Геол_Лазаревск">'[10]топография'!#REF!</definedName>
    <definedName name="геол1">#REF!</definedName>
    <definedName name="ДСК" localSheetId="3">'[2]топография'!#REF!</definedName>
    <definedName name="ДСК">'[2]топография'!#REF!</definedName>
    <definedName name="калплан">#REF!</definedName>
    <definedName name="_xlnm.Print_Area" localSheetId="1">'геодезия'!$A$1:$E$73</definedName>
    <definedName name="_xlnm.Print_Area" localSheetId="2">'геология'!$A$1:$F$43</definedName>
    <definedName name="_xlnm.Print_Area" localSheetId="3">'проект'!$A$1:$I$30</definedName>
    <definedName name="_xlnm.Print_Area" localSheetId="0">'свод'!$A$1:$F$26</definedName>
    <definedName name="Область_печати_ИМ" localSheetId="3">'проект'!$A$3:$I$27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2">#REF!</definedName>
    <definedName name="объем___0___0___3">#REF!</definedName>
    <definedName name="объем___0___0___4">#REF!</definedName>
    <definedName name="объем___0___1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3">#REF!</definedName>
    <definedName name="объем___0___4">#REF!</definedName>
    <definedName name="объем___0___5">#REF!</definedName>
    <definedName name="объем___0___6">#REF!</definedName>
    <definedName name="объем___0___8">#REF!</definedName>
    <definedName name="объем___1">#REF!</definedName>
    <definedName name="объем___1___0">#REF!</definedName>
    <definedName name="объем___10">#REF!</definedName>
    <definedName name="объем___10___0">NA()</definedName>
    <definedName name="объем___10___0___0">#REF!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6">NA()</definedName>
    <definedName name="объем___10___8">NA()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1">#REF!</definedName>
    <definedName name="объем___2___10">#REF!</definedName>
    <definedName name="объем___2___12">#REF!</definedName>
    <definedName name="объем___2___2">#REF!</definedName>
    <definedName name="объем___2___4">#REF!</definedName>
    <definedName name="объем___2___6">#REF!</definedName>
    <definedName name="объем___2___8">#REF!</definedName>
    <definedName name="объем___3">#REF!</definedName>
    <definedName name="объем___3___0">#REF!</definedName>
    <definedName name="объем___3___0___0">NA()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6">#REF!</definedName>
    <definedName name="объем___3___8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4">#REF!</definedName>
    <definedName name="объем___4___6">#REF!</definedName>
    <definedName name="объем___4___8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4">#REF!</definedName>
    <definedName name="объем___6___6">#REF!</definedName>
    <definedName name="объем___6___8">#REF!</definedName>
    <definedName name="объем___7">#REF!</definedName>
    <definedName name="объем___7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6">#REF!</definedName>
    <definedName name="объем___8___8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10">#REF!</definedName>
    <definedName name="объем___9___2">#REF!</definedName>
    <definedName name="объем___9___4">#REF!</definedName>
    <definedName name="объем___9___6">#REF!</definedName>
    <definedName name="объем___9___8">#REF!</definedName>
    <definedName name="п">#REF!</definedName>
    <definedName name="план" localSheetId="3">'[2]топография'!#REF!</definedName>
    <definedName name="план">'[2]топография'!#REF!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робная">#REF!</definedName>
    <definedName name="свод1">'[9]топография'!#REF!</definedName>
    <definedName name="Сургут">NA()</definedName>
    <definedName name="топ1">#REF!</definedName>
    <definedName name="топ2">#REF!</definedName>
    <definedName name="топо">#REF!</definedName>
    <definedName name="топогр1" localSheetId="3">#REF!</definedName>
    <definedName name="топогр1">#REF!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2">#REF!</definedName>
    <definedName name="цена___0___0___3">#REF!</definedName>
    <definedName name="цена___0___0___4">#REF!</definedName>
    <definedName name="цена___0___1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3">#REF!</definedName>
    <definedName name="цена___0___4">#REF!</definedName>
    <definedName name="цена___0___5">#REF!</definedName>
    <definedName name="цена___0___6">#REF!</definedName>
    <definedName name="цена___0___8">#REF!</definedName>
    <definedName name="цена___1">#REF!</definedName>
    <definedName name="цена___1___0">#REF!</definedName>
    <definedName name="цена___10">#REF!</definedName>
    <definedName name="цена___10___0">NA()</definedName>
    <definedName name="цена___10___0___0">#REF!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6">NA()</definedName>
    <definedName name="цена___10___8">NA()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1">#REF!</definedName>
    <definedName name="цена___2___10">#REF!</definedName>
    <definedName name="цена___2___12">#REF!</definedName>
    <definedName name="цена___2___2">#REF!</definedName>
    <definedName name="цена___2___4">#REF!</definedName>
    <definedName name="цена___2___6">#REF!</definedName>
    <definedName name="цена___2___8">#REF!</definedName>
    <definedName name="цена___3">#REF!</definedName>
    <definedName name="цена___3___0">#REF!</definedName>
    <definedName name="цена___3___0___0">NA()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6">#REF!</definedName>
    <definedName name="цена___3___8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4">#REF!</definedName>
    <definedName name="цена___4___6">#REF!</definedName>
    <definedName name="цена___4___8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4">#REF!</definedName>
    <definedName name="цена___6___6">#REF!</definedName>
    <definedName name="цена___6___8">#REF!</definedName>
    <definedName name="цена___7">#REF!</definedName>
    <definedName name="цена___7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6">#REF!</definedName>
    <definedName name="цена___8___8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10">#REF!</definedName>
    <definedName name="цена___9___2">#REF!</definedName>
    <definedName name="цена___9___4">#REF!</definedName>
    <definedName name="цена___9___6">#REF!</definedName>
    <definedName name="цена___9___8">#REF!</definedName>
    <definedName name="эк1">#REF!</definedName>
    <definedName name="эко">#REF!</definedName>
    <definedName name="эко1">#REF!</definedName>
    <definedName name="экол.1" localSheetId="3">'[7]топография'!#REF!</definedName>
    <definedName name="экол.1">'[7]топография'!#REF!</definedName>
    <definedName name="экол1" localSheetId="3">#REF!</definedName>
    <definedName name="экол1">#REF!</definedName>
    <definedName name="экол2" localSheetId="3">#REF!</definedName>
    <definedName name="экол2">#REF!</definedName>
    <definedName name="экология">NA()</definedName>
  </definedNames>
  <calcPr fullCalcOnLoad="1"/>
</workbook>
</file>

<file path=xl/sharedStrings.xml><?xml version="1.0" encoding="utf-8"?>
<sst xmlns="http://schemas.openxmlformats.org/spreadsheetml/2006/main" count="292" uniqueCount="191">
  <si>
    <t xml:space="preserve"> </t>
  </si>
  <si>
    <t>заказчика</t>
  </si>
  <si>
    <t>№ п/п</t>
  </si>
  <si>
    <t>Наименование объекта, стадии, этапа, вида проектных работ</t>
  </si>
  <si>
    <t xml:space="preserve">Наименование проектной </t>
  </si>
  <si>
    <t>(изыскательской) организации</t>
  </si>
  <si>
    <t>Наименование организации</t>
  </si>
  <si>
    <t>Характеристика предприятия, здания сооружения или виды работ</t>
  </si>
  <si>
    <t>№ частей, глав, табл., %, параграфов и пунктов указаний к разделу СБЦ на ПР для строительства</t>
  </si>
  <si>
    <t>Стоимость в руб.</t>
  </si>
  <si>
    <t xml:space="preserve">  </t>
  </si>
  <si>
    <t>Кстадия=</t>
  </si>
  <si>
    <t>Рабочая документация</t>
  </si>
  <si>
    <t>L=</t>
  </si>
  <si>
    <t>км</t>
  </si>
  <si>
    <t>Кинфляции=</t>
  </si>
  <si>
    <t>А=</t>
  </si>
  <si>
    <t>Квыполнения=</t>
  </si>
  <si>
    <t>К=</t>
  </si>
  <si>
    <t>Итого стоимость проектных работ (НДС не предусмотрен) -</t>
  </si>
  <si>
    <t>Проектная документация</t>
  </si>
  <si>
    <t>К</t>
  </si>
  <si>
    <t>п.3.9</t>
  </si>
  <si>
    <t>Строительство участка улицы (дороги) местного значения (улица местного значения по СБЦ "Городские инженерные сооружения и коммуникации" 2008г. соответствует автомобильной дороге IV категории по СБЦ-2007 "Автомобильные дороги общего пользования") в местности 2 категории сложности проектирования протяженностью до 2 км</t>
  </si>
  <si>
    <t>Проектная и рабочая документация</t>
  </si>
  <si>
    <t>СБЦ-2007 на проектные работы для строительства "Автомобильные дороги общего пользования"</t>
  </si>
  <si>
    <t>НДС</t>
  </si>
  <si>
    <t>инженерно-геодезические изыскания</t>
  </si>
  <si>
    <t>Расчет стоимости</t>
  </si>
  <si>
    <t>Форма 2П</t>
  </si>
  <si>
    <t>СВОДНЫЙ СМЕТНЫЙ РАСЧЕТ</t>
  </si>
  <si>
    <t>Разработка проектной и рабочей документации по объекту:</t>
  </si>
  <si>
    <t>Наименование организации заказчика</t>
  </si>
  <si>
    <t>№№ п/п</t>
  </si>
  <si>
    <t>Перечень выполняемых работ</t>
  </si>
  <si>
    <t>Стоимость работ в рублях</t>
  </si>
  <si>
    <t>Стоимость работ в текущих ценах</t>
  </si>
  <si>
    <t>Стоимость без НДС</t>
  </si>
  <si>
    <t>Смета1. Инженерно-геодезические изыскания</t>
  </si>
  <si>
    <t>м.п.</t>
  </si>
  <si>
    <t>С М Е Т А   № 1</t>
  </si>
  <si>
    <r>
      <t xml:space="preserve">стадия: </t>
    </r>
    <r>
      <rPr>
        <b/>
        <sz val="11"/>
        <rFont val="Arial CYR"/>
        <family val="2"/>
      </rPr>
      <t>РАБОЧАЯ ДОКУМЕНТАЦИЯ</t>
    </r>
  </si>
  <si>
    <t>№</t>
  </si>
  <si>
    <t>Характеристика предприятия, здания,</t>
  </si>
  <si>
    <t>а+вх;</t>
  </si>
  <si>
    <t xml:space="preserve">Стоимость </t>
  </si>
  <si>
    <t>п/п</t>
  </si>
  <si>
    <t>сооружения или виды работ</t>
  </si>
  <si>
    <t>объём СМР х %</t>
  </si>
  <si>
    <t>работ,</t>
  </si>
  <si>
    <t>100;</t>
  </si>
  <si>
    <t>руб.</t>
  </si>
  <si>
    <t>кол-во на цену</t>
  </si>
  <si>
    <t xml:space="preserve">Составление инженерно-топографического плана </t>
  </si>
  <si>
    <t>СБЦ Инженерные изыскания для строительства</t>
  </si>
  <si>
    <t xml:space="preserve">застроенной территории в  М 1:500, </t>
  </si>
  <si>
    <t>Инженерно-геодезические изыскания, 2004г.</t>
  </si>
  <si>
    <t>сечение рельефа 0,5м в местности 2 категории</t>
  </si>
  <si>
    <t>Таблица т.9 § 5</t>
  </si>
  <si>
    <t>К=0,85 Общие указания п.14 - полевые работы без выплаты командировочных расходов</t>
  </si>
  <si>
    <t>То же, камеральные работы с составлением планов на магнитных и бумажных носителях</t>
  </si>
  <si>
    <t>К=1,2 Общие указания п.15д - применение компьютерных технологий</t>
  </si>
  <si>
    <t>Вынос в натуру оси проездов 3 категории сложности протяженностью - 1,96 км.       Полевые работы.</t>
  </si>
  <si>
    <t>СБЦ Инженерные изыскания при строительстве и эксплуатации зданий и сооружений</t>
  </si>
  <si>
    <t>4263х1,96</t>
  </si>
  <si>
    <t>Инженерно-геодезические изыскания, 2006г.</t>
  </si>
  <si>
    <t>Таблица т.14 § 4</t>
  </si>
  <si>
    <t xml:space="preserve">То же, камеральные работы с составлением планов на магнитных и бумажных носителях     </t>
  </si>
  <si>
    <t>1049х1,96</t>
  </si>
  <si>
    <t>Таблица т.46 § 10</t>
  </si>
  <si>
    <t>Итого полевых работ</t>
  </si>
  <si>
    <t>Итого камеральных работ</t>
  </si>
  <si>
    <t>Внутренний транспорт, от стоимости полевых работ</t>
  </si>
  <si>
    <t>Таблица т.4 § 5 - 18,75%</t>
  </si>
  <si>
    <t>Расходы на организацию и ликвидацию полевых работ</t>
  </si>
  <si>
    <t>(60818+25534)х6%х1,5</t>
  </si>
  <si>
    <t>Общие указания п. 13 - 6%</t>
  </si>
  <si>
    <t>К=1,5 Общие указания прим.1 - изыскания со сметной  стоимостью свыше 75  тыс.руб</t>
  </si>
  <si>
    <t>Получение координат и высот исходных пунктов</t>
  </si>
  <si>
    <t>Таблица т.81 п. 2,3</t>
  </si>
  <si>
    <t>Регистрация инженерных изысканий</t>
  </si>
  <si>
    <t>т.80 п.1 - 4% от стоим. изысканий, до 25  тыс.руб.</t>
  </si>
  <si>
    <t>Составление технического отчета</t>
  </si>
  <si>
    <t>т.79 п.1 - 10%</t>
  </si>
  <si>
    <t>ИТОГО по смете:</t>
  </si>
  <si>
    <t xml:space="preserve">письмо Минрегиона России </t>
  </si>
  <si>
    <t>СБЦ Инженерные изыскания для строительства.
Инженерно-геодезические изыскания, 2004г.</t>
  </si>
  <si>
    <t>К=1,55, прим. 4 к таб. 9 - съемка подземных коммуникаций на застроенной территории</t>
  </si>
  <si>
    <t>К=1,55, прим. 4 к таб. 9 - съемка подземных коммуникаций</t>
  </si>
  <si>
    <t>от 20 до 30 км.</t>
  </si>
  <si>
    <t>НДС 18%</t>
  </si>
  <si>
    <t>№ части: главы, таблицы, пункта указаний к разделу или главе Сборника цен на проектно-изыскательские работы для строительства</t>
  </si>
  <si>
    <t>ИТОГО в ценах на I квартал 2010г.</t>
  </si>
  <si>
    <t>К=3,14 индекс перевода к I кв. 2010 г.</t>
  </si>
  <si>
    <t xml:space="preserve"> №1289-СК/08 от 20.01.2010г.</t>
  </si>
  <si>
    <t>Индекс на Iквартал 2010 Письмо министерства регионального развития РФ  №1289-СК/08 от 20.01.2010</t>
  </si>
  <si>
    <t>Итого стоимость проектных работ -</t>
  </si>
  <si>
    <r>
      <t>Расчет стоимости: (a+bL) х К или объем СМ</t>
    </r>
    <r>
      <rPr>
        <b/>
        <i/>
        <sz val="10"/>
        <rFont val="Times New Roman Cyr"/>
        <family val="0"/>
      </rPr>
      <t>Р x % или кол-во х цена</t>
    </r>
  </si>
  <si>
    <t>Наименование организации заказчика:</t>
  </si>
  <si>
    <t>инженерно-геологические изыскания</t>
  </si>
  <si>
    <t>С М Е Т А   № 2</t>
  </si>
  <si>
    <t>Характеристика видов работ</t>
  </si>
  <si>
    <t xml:space="preserve">№№ частей, глав, таблиц, пар., и пунктов указаний к разделу или главе сборника цен на проектные и изыскательские 
работы для строительства
</t>
  </si>
  <si>
    <t>Кол-во</t>
  </si>
  <si>
    <t>Цена</t>
  </si>
  <si>
    <t>Стоимость
 (рублей)</t>
  </si>
  <si>
    <t>Наименование объекта, стадии, этапа, 
вида проектных работ</t>
  </si>
  <si>
    <t>Полевые работы</t>
  </si>
  <si>
    <t>Буровые работы</t>
  </si>
  <si>
    <t>колонковое d = 160 мм до 5 м глубиной в породах II кат.</t>
  </si>
  <si>
    <t>Глава 4, Таблица 17
пар.1, 2 
Прим.: Коэф.-0,9</t>
  </si>
  <si>
    <t>1.1.</t>
  </si>
  <si>
    <t>итого полевых работ</t>
  </si>
  <si>
    <t>Полевые исследования грунтов и отбор проб</t>
  </si>
  <si>
    <t>отбор монолитов с глубины, м
до 10 м</t>
  </si>
  <si>
    <t>Глава 16, Таблица 57,  пар.1,</t>
  </si>
  <si>
    <t>2.1.</t>
  </si>
  <si>
    <t>Лабораторные работы</t>
  </si>
  <si>
    <t xml:space="preserve">Полный комплекс физико-механических свойств грунтов с нагрузкой до 0,6 МПа </t>
  </si>
  <si>
    <t>Оптимальная плотность и влажность</t>
  </si>
  <si>
    <t>3.1.</t>
  </si>
  <si>
    <t>3.2.</t>
  </si>
  <si>
    <t>Анализ водной вытяжки</t>
  </si>
  <si>
    <t>3.3.</t>
  </si>
  <si>
    <t>Часть VI, Глава 18, Таблица 71, пар.3</t>
  </si>
  <si>
    <t>итого лабораторных работ</t>
  </si>
  <si>
    <t>Камеральные работы</t>
  </si>
  <si>
    <t>Обработка определений физ-мех свойств грунтов</t>
  </si>
  <si>
    <t>Обработка определений химического состава грунтов и почв</t>
  </si>
  <si>
    <t>буровых работ</t>
  </si>
  <si>
    <t>Составление программы производства работ</t>
  </si>
  <si>
    <t>итого камеральных работ</t>
  </si>
  <si>
    <t>4.1.</t>
  </si>
  <si>
    <t>4.2.</t>
  </si>
  <si>
    <t>4.3.</t>
  </si>
  <si>
    <t>4.4.</t>
  </si>
  <si>
    <t>Составление технического отчета II категории сложности</t>
  </si>
  <si>
    <t>Расходы по внешнему транспорту</t>
  </si>
  <si>
    <t>Табл. 5 пар. 2</t>
  </si>
  <si>
    <t>Расходы по организации и ликвидации работ</t>
  </si>
  <si>
    <t>ОУ пункт 13, Коэф.-1,5</t>
  </si>
  <si>
    <t>итого прямые затраты</t>
  </si>
  <si>
    <t>Регистрация работ в архитектуре</t>
  </si>
  <si>
    <r>
      <rPr>
        <sz val="8"/>
        <color indexed="8"/>
        <rFont val="Calibri"/>
        <family val="2"/>
      </rPr>
      <t>СБЦ-1999 .НА ИНЖЕНЕРНО-ГЕОЛОГИЧЕСКИЕ И ИНЖЕНЕРНО-ЭКОЛОГИЧЕСКИЕ 
ИЗЫСКАНИЯ ДЛЯ СТРОИТЕЛЬСТВА</t>
    </r>
    <r>
      <rPr>
        <sz val="11"/>
        <color theme="1"/>
        <rFont val="Calibri"/>
        <family val="2"/>
      </rPr>
      <t xml:space="preserve">
Табл. 98 пар. 2</t>
    </r>
  </si>
  <si>
    <t>ИТОГО по смете в ценах на 01.01.1991 г.</t>
  </si>
  <si>
    <t>письмо Минрегиона России от «20» «01.2010» №1289-СК/08, К=35,26</t>
  </si>
  <si>
    <t>ВСЕГО по смете</t>
  </si>
  <si>
    <t>ВСЕГО:</t>
  </si>
  <si>
    <t>3х213</t>
  </si>
  <si>
    <t>3 шт.</t>
  </si>
  <si>
    <t>3*2*80</t>
  </si>
  <si>
    <t>3.4.</t>
  </si>
  <si>
    <t>Полный комплекс определения физикий свойств</t>
  </si>
  <si>
    <t>Глава 17, Таблица 62, пар.8</t>
  </si>
  <si>
    <t>Глава 17, Таблица 63, пар.34</t>
  </si>
  <si>
    <t>Администрация  Новотитаровского сельского поселения Динского района.</t>
  </si>
  <si>
    <t>ИТОГО б/з НДС:</t>
  </si>
  <si>
    <t>СМЕТА №3</t>
  </si>
  <si>
    <t>Утверждаю:</t>
  </si>
  <si>
    <t>Глава  Новотитаровского</t>
  </si>
  <si>
    <t>сельского поселения Динского района</t>
  </si>
  <si>
    <t>Кошман С.К._______________</t>
  </si>
  <si>
    <t>"___" __________ 2010 г.</t>
  </si>
  <si>
    <t>Смета2. Инженерно-геологические изыскания</t>
  </si>
  <si>
    <t>Смета3. Проектные работы (проектная документация)</t>
  </si>
  <si>
    <t>Смета3. Проектные работы (рабочая документация)</t>
  </si>
  <si>
    <t>Договорной коэффициент        к=</t>
  </si>
  <si>
    <t>Капитальный ремонт ул.Красноармейская от ул.Луначарского до ул.Крайняя.</t>
  </si>
  <si>
    <t>примечания к табл. №2 п.</t>
  </si>
  <si>
    <t>Ккап.рем.=</t>
  </si>
  <si>
    <t>п.3.9  ОП</t>
  </si>
  <si>
    <t>приложение к  таблице 2  (11%+27%+6%+11%+6%+11%)</t>
  </si>
  <si>
    <t>примечания к табл. №2 п.7</t>
  </si>
  <si>
    <t>приложение к  таблице 2  (9%+42%+9%+11%+10%+8%)</t>
  </si>
  <si>
    <r>
      <t>228600х0,62х</t>
    </r>
    <r>
      <rPr>
        <i/>
        <sz val="10"/>
        <color indexed="10"/>
        <rFont val="Times New Roman"/>
        <family val="1"/>
      </rPr>
      <t>0,9</t>
    </r>
    <r>
      <rPr>
        <i/>
        <sz val="10"/>
        <rFont val="Times New Roman"/>
        <family val="1"/>
      </rPr>
      <t>х1,08х3,05х0,85х0,89</t>
    </r>
  </si>
  <si>
    <r>
      <t>228600х0,38х</t>
    </r>
    <r>
      <rPr>
        <i/>
        <sz val="10"/>
        <color indexed="10"/>
        <rFont val="Times New Roman"/>
        <family val="1"/>
      </rPr>
      <t>0,9</t>
    </r>
    <r>
      <rPr>
        <i/>
        <sz val="10"/>
        <rFont val="Times New Roman"/>
        <family val="1"/>
      </rPr>
      <t>х1,08х3,05х0,85х0,89</t>
    </r>
  </si>
  <si>
    <r>
      <rPr>
        <sz val="8"/>
        <color indexed="8"/>
        <rFont val="Calibri"/>
        <family val="2"/>
      </rPr>
      <t>СБЦ-1999 
НА ИНЖЕНЕРНО-ГЕОЛОГИЧЕСКИЕ И 
ИНЖЕНЕРНО-ЭКОЛОГИЧЕСКИЕ 
ИЗЫСКАНИЯ ДЛЯ СТРОИТЕЛЬСТВА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Часть II</t>
    </r>
  </si>
  <si>
    <r>
      <rPr>
        <sz val="8"/>
        <color indexed="8"/>
        <rFont val="Calibri"/>
        <family val="2"/>
      </rPr>
      <t>СБЦ-1999 
НА ИНЖЕНЕРНО-ГЕОЛОГИЧЕСКИЕ И 
ИНЖЕНЕРНО-ЭКОЛОГИЧЕСКИЕ 
ИЗЫСКАНИЯ ДЛЯ СТРОИТЕЛЬСТВА</t>
    </r>
    <r>
      <rPr>
        <b/>
        <sz val="11"/>
        <color indexed="8"/>
        <rFont val="Calibri"/>
        <family val="2"/>
      </rPr>
      <t xml:space="preserve">
Часть V</t>
    </r>
  </si>
  <si>
    <r>
      <rPr>
        <sz val="8"/>
        <color indexed="8"/>
        <rFont val="Calibri"/>
        <family val="2"/>
      </rPr>
      <t>СБЦ-1999 
НА ИНЖЕНЕРНО-ГЕОЛОГИЧЕСКИЕ И 
ИНЖЕНЕРНО-ЭКОЛОГИЧЕСКИЕ 
ИЗЫСКАНИЯ ДЛЯ СТРОИТЕЛЬСТВА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Часть VI</t>
    </r>
    <r>
      <rPr>
        <sz val="11"/>
        <color theme="1"/>
        <rFont val="Calibri"/>
        <family val="2"/>
      </rPr>
      <t>, Глава 17, Таблица 63, пар.25</t>
    </r>
  </si>
  <si>
    <r>
      <rPr>
        <sz val="8"/>
        <color indexed="8"/>
        <rFont val="Calibri"/>
        <family val="2"/>
      </rPr>
      <t>СБЦ-1999 
НА ИНЖЕНЕРНО-ГЕОЛОГИЧЕСКИЕ И 
ИНЖЕНЕРНО-ЭКОЛОГИЧЕСКИЕ 
ИЗЫСКАНИЯ ДЛЯ СТРОИТЕЛЬСТВА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Часть VII</t>
    </r>
    <r>
      <rPr>
        <sz val="11"/>
        <color theme="1"/>
        <rFont val="Calibri"/>
        <family val="2"/>
      </rPr>
      <t>, Глава 21,табл. 86, пар.1</t>
    </r>
  </si>
  <si>
    <r>
      <rPr>
        <b/>
        <sz val="11"/>
        <color indexed="8"/>
        <rFont val="Calibri"/>
        <family val="2"/>
      </rPr>
      <t>Часть VII</t>
    </r>
    <r>
      <rPr>
        <sz val="11"/>
        <color theme="1"/>
        <rFont val="Calibri"/>
        <family val="2"/>
      </rPr>
      <t>, Глава 21,табл. 86, пар.4</t>
    </r>
  </si>
  <si>
    <r>
      <rPr>
        <b/>
        <sz val="11"/>
        <color indexed="8"/>
        <rFont val="Calibri"/>
        <family val="2"/>
      </rPr>
      <t>Часть VII</t>
    </r>
    <r>
      <rPr>
        <sz val="11"/>
        <color theme="1"/>
        <rFont val="Calibri"/>
        <family val="2"/>
      </rPr>
      <t xml:space="preserve">, Глава 21, Таблица 82 </t>
    </r>
  </si>
  <si>
    <r>
      <rPr>
        <b/>
        <sz val="11"/>
        <color indexed="8"/>
        <rFont val="Calibri"/>
        <family val="2"/>
      </rPr>
      <t>Часть VII</t>
    </r>
    <r>
      <rPr>
        <sz val="11"/>
        <color theme="1"/>
        <rFont val="Calibri"/>
        <family val="2"/>
      </rPr>
      <t>, Глава 20,табл. 81, пар.3 
Коэф.-1,25</t>
    </r>
  </si>
  <si>
    <r>
      <rPr>
        <sz val="8"/>
        <color indexed="8"/>
        <rFont val="Calibri"/>
        <family val="2"/>
      </rPr>
      <t>СБЦ-1999 
НА ИНЖЕНЕРНО-ГЕОЛОГИЧЕСКИЕ И 
ИНЖЕНЕРНО-ЭКОЛОГИЧЕСКИЕ 
ИЗЫСКАНИЯ ДЛЯ СТРОИТЕЛЬСТВА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Часть VII</t>
    </r>
    <r>
      <rPr>
        <sz val="11"/>
        <color theme="1"/>
        <rFont val="Calibri"/>
        <family val="2"/>
      </rPr>
      <t xml:space="preserve">, Глава 22, Табл. 87, пар.1. </t>
    </r>
  </si>
  <si>
    <t>Изготовление и закладка реперов в грунтах II категории, 3 шт</t>
  </si>
  <si>
    <r>
      <t>сложности -</t>
    </r>
    <r>
      <rPr>
        <b/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2,7</t>
    </r>
    <r>
      <rPr>
        <b/>
        <sz val="10"/>
        <rFont val="Arial Cyr"/>
        <family val="0"/>
      </rPr>
      <t xml:space="preserve"> га.</t>
    </r>
    <r>
      <rPr>
        <sz val="10"/>
        <rFont val="Arial Cyr"/>
        <family val="2"/>
      </rPr>
      <t xml:space="preserve"> Полевые работы.</t>
    </r>
  </si>
  <si>
    <r>
      <t>3284х</t>
    </r>
    <r>
      <rPr>
        <sz val="10"/>
        <color indexed="12"/>
        <rFont val="Arial Cyr"/>
        <family val="0"/>
      </rPr>
      <t>2,7</t>
    </r>
    <r>
      <rPr>
        <sz val="10"/>
        <rFont val="Arial Cyr"/>
        <family val="2"/>
      </rPr>
      <t>х1,55х0,85</t>
    </r>
  </si>
  <si>
    <r>
      <t>1067х</t>
    </r>
    <r>
      <rPr>
        <sz val="10"/>
        <color indexed="12"/>
        <rFont val="Arial Cyr"/>
        <family val="0"/>
      </rPr>
      <t>2,7</t>
    </r>
    <r>
      <rPr>
        <sz val="10"/>
        <rFont val="Arial Cyr"/>
        <family val="2"/>
      </rPr>
      <t>х1,55х1,2</t>
    </r>
  </si>
  <si>
    <t>4%х(12321+5358+2310+480)</t>
  </si>
  <si>
    <t>(12321+5358)х10%</t>
  </si>
  <si>
    <t>230561х3,11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</si>
</sst>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0&quot;р.&quot;_);\(#,##0.00&quot;р.&quot;\)"/>
    <numFmt numFmtId="167" formatCode="#,##0.000"/>
    <numFmt numFmtId="168" formatCode="0.000"/>
    <numFmt numFmtId="169" formatCode="#,##0.000_ ;\-#,##0.000\ "/>
    <numFmt numFmtId="170" formatCode="0_)"/>
    <numFmt numFmtId="171" formatCode="0.0_)"/>
    <numFmt numFmtId="172" formatCode="#,##0.00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_)"/>
    <numFmt numFmtId="182" formatCode="#,##0&quot;р.&quot;"/>
    <numFmt numFmtId="183" formatCode="#,##0.00_р_."/>
    <numFmt numFmtId="184" formatCode="#,##0.0_р_."/>
    <numFmt numFmtId="185" formatCode="#,##0_р_."/>
    <numFmt numFmtId="186" formatCode="0.000_)"/>
    <numFmt numFmtId="187" formatCode="0.0000_)"/>
    <numFmt numFmtId="188" formatCode="0.0000"/>
    <numFmt numFmtId="189" formatCode="0.00000"/>
    <numFmt numFmtId="190" formatCode="d/m"/>
    <numFmt numFmtId="191" formatCode="#,##0_ ;\-#,##0\ "/>
    <numFmt numFmtId="192" formatCode="d\ mmm\ yy"/>
    <numFmt numFmtId="193" formatCode="#,##0.00_ ;\-#,##0.00\ "/>
    <numFmt numFmtId="194" formatCode="_-* #,##0.000_р_._-;\-* #,##0.000_р_._-;_-* &quot;-&quot;??_р_._-;_-@_-"/>
    <numFmt numFmtId="195" formatCode="0.000%"/>
    <numFmt numFmtId="196" formatCode="#,##0.00&quot;р.&quot;"/>
    <numFmt numFmtId="197" formatCode="#,##0.0&quot;р.&quot;"/>
    <numFmt numFmtId="198" formatCode="#,##0.0"/>
    <numFmt numFmtId="199" formatCode="_(&quot;$&quot;* #,##0.0_);_(&quot;$&quot;* \(#,##0.0\);_(&quot;$&quot;* &quot;-&quot;??_);_(@_)"/>
    <numFmt numFmtId="200" formatCode="_(&quot;$&quot;* #,##0_);_(&quot;$&quot;* \(#,##0\);_(&quot;$&quot;* &quot;-&quot;??_);_(@_)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\ &quot;kr&quot;;\-#,##0\ &quot;kr&quot;"/>
    <numFmt numFmtId="206" formatCode="#,##0\ &quot;kr&quot;;[Red]\-#,##0\ &quot;kr&quot;"/>
    <numFmt numFmtId="207" formatCode="#,##0.00\ &quot;kr&quot;;\-#,##0.00\ &quot;kr&quot;"/>
    <numFmt numFmtId="208" formatCode="#,##0.00\ &quot;kr&quot;;[Red]\-#,##0.00\ &quot;kr&quot;"/>
    <numFmt numFmtId="209" formatCode="_-* #,##0\ &quot;kr&quot;_-;\-* #,##0\ &quot;kr&quot;_-;_-* &quot;-&quot;\ &quot;kr&quot;_-;_-@_-"/>
    <numFmt numFmtId="210" formatCode="_-* #,##0\ _k_r_-;\-* #,##0\ _k_r_-;_-* &quot;-&quot;\ _k_r_-;_-@_-"/>
    <numFmt numFmtId="211" formatCode="_-* #,##0.00\ &quot;kr&quot;_-;\-* #,##0.00\ &quot;kr&quot;_-;_-* &quot;-&quot;??\ &quot;kr&quot;_-;_-@_-"/>
    <numFmt numFmtId="212" formatCode="_-* #,##0.00\ _k_r_-;\-* #,##0.00\ _k_r_-;_-* &quot;-&quot;??\ _k_r_-;_-@_-"/>
    <numFmt numFmtId="213" formatCode="0.000000"/>
    <numFmt numFmtId="214" formatCode="#,##0.0000"/>
    <numFmt numFmtId="215" formatCode="#,##0.000&quot;р.&quot;"/>
    <numFmt numFmtId="216" formatCode="#,##0.0000&quot;р.&quot;"/>
    <numFmt numFmtId="217" formatCode="#,##0.00000&quot;р.&quot;"/>
    <numFmt numFmtId="218" formatCode="[$-FC19]d\ mmmm\ yyyy\ &quot;г.&quot;"/>
    <numFmt numFmtId="219" formatCode="[$-419]d\ mmm\ yy;@"/>
    <numFmt numFmtId="220" formatCode="[$-419]mmmm\ yyyy;@"/>
    <numFmt numFmtId="221" formatCode="d/m/yy;@"/>
    <numFmt numFmtId="222" formatCode="#,##0.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u val="single"/>
      <sz val="10"/>
      <color indexed="12"/>
      <name val="Arial Cyr"/>
      <family val="0"/>
    </font>
    <font>
      <sz val="10"/>
      <name val="Courier New Cyr"/>
      <family val="0"/>
    </font>
    <font>
      <sz val="10"/>
      <name val="Courie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"/>
      <family val="1"/>
    </font>
    <font>
      <b/>
      <i/>
      <sz val="8"/>
      <name val="Times New Roman Cyr"/>
      <family val="1"/>
    </font>
    <font>
      <b/>
      <i/>
      <sz val="10"/>
      <name val="Times New Roman"/>
      <family val="1"/>
    </font>
    <font>
      <i/>
      <sz val="9"/>
      <name val="Times New Roman Cyr"/>
      <family val="1"/>
    </font>
    <font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 Cyr"/>
      <family val="0"/>
    </font>
    <font>
      <b/>
      <sz val="14"/>
      <name val="Times New Roman Cyr"/>
      <family val="0"/>
    </font>
    <font>
      <b/>
      <i/>
      <sz val="11"/>
      <name val="Times New Roman"/>
      <family val="1"/>
    </font>
    <font>
      <i/>
      <sz val="10"/>
      <color indexed="10"/>
      <name val="Times New Roman"/>
      <family val="1"/>
    </font>
    <font>
      <b/>
      <sz val="9"/>
      <name val="Times New Roman Cyr"/>
      <family val="0"/>
    </font>
    <font>
      <b/>
      <i/>
      <sz val="13"/>
      <name val="Times New Roman Cyr"/>
      <family val="1"/>
    </font>
    <font>
      <sz val="13"/>
      <name val="Times New Roman Cyr"/>
      <family val="1"/>
    </font>
    <font>
      <sz val="11"/>
      <name val="Times New Roman"/>
      <family val="1"/>
    </font>
    <font>
      <sz val="10"/>
      <color indexed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12"/>
      <name val="Arial Cyr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u val="single"/>
      <sz val="9"/>
      <name val="Arial Cyr"/>
      <family val="0"/>
    </font>
    <font>
      <b/>
      <sz val="9"/>
      <name val="Times New Roman"/>
      <family val="1"/>
    </font>
    <font>
      <sz val="8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Arial Cyr"/>
      <family val="2"/>
    </font>
    <font>
      <sz val="10"/>
      <color indexed="10"/>
      <name val="Arial Cyr"/>
      <family val="2"/>
    </font>
    <font>
      <sz val="9"/>
      <color indexed="8"/>
      <name val="Calibri"/>
      <family val="2"/>
    </font>
    <font>
      <b/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2"/>
    </font>
    <font>
      <sz val="10"/>
      <color rgb="FFFF0000"/>
      <name val="Arial Cyr"/>
      <family val="2"/>
    </font>
    <font>
      <sz val="9"/>
      <color theme="1"/>
      <name val="Calibri"/>
      <family val="2"/>
    </font>
    <font>
      <b/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1" applyNumberFormat="0" applyAlignment="0" applyProtection="0"/>
    <xf numFmtId="0" fontId="7" fillId="26" borderId="2" applyNumberForma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31" borderId="1" applyNumberFormat="0" applyAlignment="0" applyProtection="0"/>
    <xf numFmtId="0" fontId="16" fillId="0" borderId="6" applyNumberFormat="0" applyFill="0" applyAlignment="0" applyProtection="0"/>
    <xf numFmtId="0" fontId="4" fillId="37" borderId="0" applyNumberFormat="0" applyBorder="0" applyAlignment="0" applyProtection="0"/>
    <xf numFmtId="0" fontId="17" fillId="24" borderId="7" applyNumberFormat="0" applyFont="0" applyAlignment="0" applyProtection="0"/>
    <xf numFmtId="0" fontId="6" fillId="33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7" fillId="44" borderId="10" applyNumberFormat="0" applyAlignment="0" applyProtection="0"/>
    <xf numFmtId="0" fontId="68" fillId="45" borderId="11" applyNumberFormat="0" applyAlignment="0" applyProtection="0"/>
    <xf numFmtId="0" fontId="69" fillId="45" borderId="10" applyNumberFormat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74" fillId="46" borderId="16" applyNumberFormat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horizontal="left" indent="5"/>
      <protection/>
    </xf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77" fillId="48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49" borderId="17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9" fillId="0" borderId="18" applyNumberFormat="0" applyFill="0" applyAlignment="0" applyProtection="0"/>
    <xf numFmtId="0" fontId="8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1" fillId="50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0" fontId="23" fillId="0" borderId="0" xfId="98" applyFont="1">
      <alignment/>
      <protection/>
    </xf>
    <xf numFmtId="2" fontId="23" fillId="0" borderId="0" xfId="98" applyNumberFormat="1" applyFont="1">
      <alignment/>
      <protection/>
    </xf>
    <xf numFmtId="1" fontId="23" fillId="0" borderId="0" xfId="98" applyNumberFormat="1" applyFont="1">
      <alignment/>
      <protection/>
    </xf>
    <xf numFmtId="0" fontId="23" fillId="0" borderId="0" xfId="98" applyFont="1" applyAlignment="1" applyProtection="1">
      <alignment horizontal="left"/>
      <protection locked="0"/>
    </xf>
    <xf numFmtId="0" fontId="23" fillId="0" borderId="0" xfId="98" applyFont="1" applyAlignment="1" applyProtection="1">
      <alignment horizontal="left"/>
      <protection/>
    </xf>
    <xf numFmtId="0" fontId="23" fillId="0" borderId="0" xfId="98" applyFont="1" applyProtection="1">
      <alignment/>
      <protection/>
    </xf>
    <xf numFmtId="0" fontId="23" fillId="0" borderId="0" xfId="98" applyFont="1" applyProtection="1">
      <alignment/>
      <protection locked="0"/>
    </xf>
    <xf numFmtId="0" fontId="27" fillId="0" borderId="0" xfId="98" applyFont="1">
      <alignment/>
      <protection/>
    </xf>
    <xf numFmtId="2" fontId="27" fillId="0" borderId="0" xfId="98" applyNumberFormat="1" applyFont="1">
      <alignment/>
      <protection/>
    </xf>
    <xf numFmtId="1" fontId="27" fillId="0" borderId="0" xfId="98" applyNumberFormat="1" applyFont="1">
      <alignment/>
      <protection/>
    </xf>
    <xf numFmtId="0" fontId="25" fillId="0" borderId="0" xfId="98" applyFont="1" applyAlignment="1" applyProtection="1">
      <alignment horizontal="center"/>
      <protection locked="0"/>
    </xf>
    <xf numFmtId="0" fontId="25" fillId="0" borderId="0" xfId="98" applyFont="1">
      <alignment/>
      <protection/>
    </xf>
    <xf numFmtId="0" fontId="25" fillId="0" borderId="19" xfId="98" applyFont="1" applyBorder="1">
      <alignment/>
      <protection/>
    </xf>
    <xf numFmtId="0" fontId="25" fillId="0" borderId="0" xfId="98" applyFont="1" applyBorder="1">
      <alignment/>
      <protection/>
    </xf>
    <xf numFmtId="0" fontId="25" fillId="0" borderId="20" xfId="98" applyFont="1" applyBorder="1" applyAlignment="1">
      <alignment horizontal="left" wrapText="1"/>
      <protection/>
    </xf>
    <xf numFmtId="0" fontId="32" fillId="0" borderId="0" xfId="98" applyFont="1">
      <alignment/>
      <protection/>
    </xf>
    <xf numFmtId="0" fontId="25" fillId="0" borderId="0" xfId="98" applyFont="1">
      <alignment/>
      <protection/>
    </xf>
    <xf numFmtId="0" fontId="25" fillId="0" borderId="0" xfId="98" applyFont="1" applyAlignment="1" applyProtection="1">
      <alignment horizontal="center"/>
      <protection locked="0"/>
    </xf>
    <xf numFmtId="0" fontId="23" fillId="0" borderId="0" xfId="98" applyFont="1">
      <alignment/>
      <protection/>
    </xf>
    <xf numFmtId="0" fontId="26" fillId="0" borderId="0" xfId="98" applyFont="1" applyAlignment="1" applyProtection="1">
      <alignment horizontal="left"/>
      <protection locked="0"/>
    </xf>
    <xf numFmtId="2" fontId="26" fillId="0" borderId="0" xfId="98" applyNumberFormat="1" applyFont="1">
      <alignment/>
      <protection/>
    </xf>
    <xf numFmtId="2" fontId="23" fillId="0" borderId="0" xfId="98" applyNumberFormat="1" applyFont="1">
      <alignment/>
      <protection/>
    </xf>
    <xf numFmtId="1" fontId="23" fillId="0" borderId="0" xfId="98" applyNumberFormat="1" applyFont="1">
      <alignment/>
      <protection/>
    </xf>
    <xf numFmtId="0" fontId="23" fillId="0" borderId="0" xfId="97" applyFont="1" applyFill="1" applyAlignment="1">
      <alignment vertical="top"/>
      <protection/>
    </xf>
    <xf numFmtId="0" fontId="26" fillId="0" borderId="0" xfId="98" applyFont="1" applyAlignment="1" applyProtection="1">
      <alignment horizontal="left" vertical="top"/>
      <protection locked="0"/>
    </xf>
    <xf numFmtId="0" fontId="26" fillId="0" borderId="0" xfId="98" applyFont="1">
      <alignment/>
      <protection/>
    </xf>
    <xf numFmtId="0" fontId="23" fillId="0" borderId="0" xfId="98" applyFont="1" applyAlignment="1" applyProtection="1">
      <alignment horizontal="left" vertical="top"/>
      <protection/>
    </xf>
    <xf numFmtId="0" fontId="25" fillId="0" borderId="0" xfId="98" applyFont="1" applyBorder="1" applyAlignment="1">
      <alignment horizontal="right"/>
      <protection/>
    </xf>
    <xf numFmtId="0" fontId="25" fillId="0" borderId="21" xfId="98" applyFont="1" applyBorder="1">
      <alignment/>
      <protection/>
    </xf>
    <xf numFmtId="2" fontId="25" fillId="0" borderId="21" xfId="98" applyNumberFormat="1" applyFont="1" applyBorder="1">
      <alignment/>
      <protection/>
    </xf>
    <xf numFmtId="0" fontId="31" fillId="0" borderId="21" xfId="98" applyFont="1" applyBorder="1" applyAlignment="1">
      <alignment horizontal="right"/>
      <protection/>
    </xf>
    <xf numFmtId="2" fontId="25" fillId="0" borderId="21" xfId="98" applyNumberFormat="1" applyFont="1" applyFill="1" applyBorder="1">
      <alignment/>
      <protection/>
    </xf>
    <xf numFmtId="0" fontId="31" fillId="0" borderId="21" xfId="98" applyFont="1" applyFill="1" applyBorder="1" applyAlignment="1">
      <alignment horizontal="right" wrapText="1"/>
      <protection/>
    </xf>
    <xf numFmtId="0" fontId="31" fillId="0" borderId="21" xfId="98" applyFont="1" applyFill="1" applyBorder="1" applyAlignment="1">
      <alignment horizontal="right"/>
      <protection/>
    </xf>
    <xf numFmtId="0" fontId="25" fillId="0" borderId="21" xfId="98" applyFont="1" applyBorder="1" applyAlignment="1">
      <alignment horizontal="left" vertical="top"/>
      <protection/>
    </xf>
    <xf numFmtId="0" fontId="25" fillId="0" borderId="21" xfId="98" applyFont="1" applyBorder="1" applyAlignment="1">
      <alignment horizontal="right" vertical="top"/>
      <protection/>
    </xf>
    <xf numFmtId="0" fontId="25" fillId="0" borderId="19" xfId="98" applyFont="1" applyBorder="1" applyAlignment="1">
      <alignment horizontal="left" vertical="top"/>
      <protection/>
    </xf>
    <xf numFmtId="0" fontId="25" fillId="0" borderId="0" xfId="98" applyFont="1" applyBorder="1" applyAlignment="1">
      <alignment horizontal="right" vertical="top"/>
      <protection/>
    </xf>
    <xf numFmtId="0" fontId="32" fillId="0" borderId="22" xfId="100" applyFont="1" applyBorder="1" applyAlignment="1">
      <alignment vertical="top"/>
      <protection/>
    </xf>
    <xf numFmtId="0" fontId="32" fillId="0" borderId="23" xfId="98" applyFont="1" applyBorder="1">
      <alignment/>
      <protection/>
    </xf>
    <xf numFmtId="2" fontId="32" fillId="0" borderId="23" xfId="98" applyNumberFormat="1" applyFont="1" applyBorder="1">
      <alignment/>
      <protection/>
    </xf>
    <xf numFmtId="0" fontId="32" fillId="0" borderId="24" xfId="98" applyFont="1" applyBorder="1">
      <alignment/>
      <protection/>
    </xf>
    <xf numFmtId="0" fontId="28" fillId="0" borderId="25" xfId="103" applyFont="1" applyBorder="1" applyAlignment="1">
      <alignment horizontal="center" vertical="center" wrapText="1"/>
      <protection/>
    </xf>
    <xf numFmtId="3" fontId="30" fillId="0" borderId="26" xfId="103" applyNumberFormat="1" applyFont="1" applyBorder="1" applyAlignment="1">
      <alignment horizontal="center" vertical="center" wrapText="1"/>
      <protection/>
    </xf>
    <xf numFmtId="1" fontId="25" fillId="0" borderId="27" xfId="98" applyNumberFormat="1" applyFont="1" applyBorder="1">
      <alignment/>
      <protection/>
    </xf>
    <xf numFmtId="0" fontId="29" fillId="0" borderId="28" xfId="98" applyFont="1" applyBorder="1" applyAlignment="1">
      <alignment horizontal="center" vertical="justify"/>
      <protection/>
    </xf>
    <xf numFmtId="0" fontId="29" fillId="0" borderId="29" xfId="98" applyFont="1" applyBorder="1" applyAlignment="1">
      <alignment horizontal="center" vertical="justify"/>
      <protection/>
    </xf>
    <xf numFmtId="0" fontId="29" fillId="0" borderId="30" xfId="98" applyFont="1" applyBorder="1" applyAlignment="1">
      <alignment horizontal="center" vertical="justify"/>
      <protection/>
    </xf>
    <xf numFmtId="0" fontId="25" fillId="0" borderId="31" xfId="98" applyFont="1" applyBorder="1" applyAlignment="1">
      <alignment horizontal="left" vertical="top"/>
      <protection/>
    </xf>
    <xf numFmtId="0" fontId="25" fillId="0" borderId="31" xfId="98" applyFont="1" applyBorder="1" applyAlignment="1">
      <alignment horizontal="right" vertical="top"/>
      <protection/>
    </xf>
    <xf numFmtId="0" fontId="25" fillId="0" borderId="31" xfId="98" applyFont="1" applyBorder="1" applyAlignment="1">
      <alignment horizontal="right" vertical="top" wrapText="1"/>
      <protection/>
    </xf>
    <xf numFmtId="0" fontId="33" fillId="0" borderId="0" xfId="98" applyFont="1" applyBorder="1" applyAlignment="1">
      <alignment horizontal="left" vertical="top" wrapText="1"/>
      <protection/>
    </xf>
    <xf numFmtId="0" fontId="34" fillId="0" borderId="0" xfId="98" applyFont="1" applyAlignment="1" applyProtection="1">
      <alignment horizontal="left" vertical="center" wrapText="1"/>
      <protection locked="0"/>
    </xf>
    <xf numFmtId="0" fontId="23" fillId="0" borderId="0" xfId="98" applyFont="1" applyAlignment="1" applyProtection="1">
      <alignment horizontal="left" vertical="center" wrapText="1"/>
      <protection/>
    </xf>
    <xf numFmtId="0" fontId="25" fillId="0" borderId="22" xfId="98" applyFont="1" applyBorder="1" applyAlignment="1">
      <alignment horizontal="left" vertical="top"/>
      <protection/>
    </xf>
    <xf numFmtId="0" fontId="25" fillId="0" borderId="23" xfId="98" applyFont="1" applyBorder="1" applyAlignment="1">
      <alignment horizontal="right" vertical="top"/>
      <protection/>
    </xf>
    <xf numFmtId="0" fontId="25" fillId="0" borderId="23" xfId="98" applyFont="1" applyBorder="1">
      <alignment/>
      <protection/>
    </xf>
    <xf numFmtId="0" fontId="25" fillId="0" borderId="21" xfId="98" applyFont="1" applyBorder="1" applyAlignment="1">
      <alignment horizontal="right" vertical="top" wrapText="1"/>
      <protection/>
    </xf>
    <xf numFmtId="0" fontId="25" fillId="0" borderId="32" xfId="98" applyFont="1" applyBorder="1" applyAlignment="1">
      <alignment horizontal="left" wrapText="1"/>
      <protection/>
    </xf>
    <xf numFmtId="9" fontId="25" fillId="0" borderId="24" xfId="98" applyNumberFormat="1" applyFont="1" applyBorder="1" applyAlignment="1">
      <alignment horizontal="left" wrapText="1"/>
      <protection/>
    </xf>
    <xf numFmtId="0" fontId="23" fillId="0" borderId="0" xfId="99" applyFont="1">
      <alignment/>
      <protection/>
    </xf>
    <xf numFmtId="0" fontId="25" fillId="0" borderId="23" xfId="99" applyFont="1" applyBorder="1">
      <alignment/>
      <protection/>
    </xf>
    <xf numFmtId="0" fontId="25" fillId="0" borderId="0" xfId="99" applyFont="1">
      <alignment/>
      <protection/>
    </xf>
    <xf numFmtId="0" fontId="24" fillId="0" borderId="0" xfId="101" applyFont="1" applyBorder="1">
      <alignment/>
      <protection/>
    </xf>
    <xf numFmtId="2" fontId="23" fillId="0" borderId="0" xfId="99" applyNumberFormat="1" applyFont="1">
      <alignment/>
      <protection/>
    </xf>
    <xf numFmtId="1" fontId="23" fillId="0" borderId="0" xfId="99" applyNumberFormat="1" applyFont="1">
      <alignment/>
      <protection/>
    </xf>
    <xf numFmtId="0" fontId="25" fillId="0" borderId="0" xfId="101" applyFont="1" applyAlignment="1">
      <alignment vertical="top"/>
      <protection/>
    </xf>
    <xf numFmtId="0" fontId="39" fillId="0" borderId="0" xfId="97" applyFont="1" applyFill="1" applyAlignment="1">
      <alignment vertical="center"/>
      <protection/>
    </xf>
    <xf numFmtId="0" fontId="40" fillId="0" borderId="0" xfId="99" applyFont="1">
      <alignment/>
      <protection/>
    </xf>
    <xf numFmtId="2" fontId="40" fillId="0" borderId="0" xfId="99" applyNumberFormat="1" applyFont="1">
      <alignment/>
      <protection/>
    </xf>
    <xf numFmtId="2" fontId="24" fillId="0" borderId="0" xfId="99" applyNumberFormat="1" applyFont="1" applyAlignment="1">
      <alignment horizontal="right"/>
      <protection/>
    </xf>
    <xf numFmtId="0" fontId="23" fillId="0" borderId="0" xfId="99" applyFont="1" applyAlignment="1" applyProtection="1">
      <alignment horizontal="center"/>
      <protection locked="0"/>
    </xf>
    <xf numFmtId="0" fontId="23" fillId="0" borderId="0" xfId="99" applyFont="1" applyAlignment="1" applyProtection="1">
      <alignment horizontal="left"/>
      <protection locked="0"/>
    </xf>
    <xf numFmtId="0" fontId="39" fillId="0" borderId="0" xfId="97" applyFont="1" applyFill="1" applyAlignment="1">
      <alignment horizontal="left" vertical="center"/>
      <protection/>
    </xf>
    <xf numFmtId="0" fontId="39" fillId="0" borderId="0" xfId="97" applyFont="1" applyFill="1" applyBorder="1" applyAlignment="1">
      <alignment horizontal="left" vertical="center"/>
      <protection/>
    </xf>
    <xf numFmtId="1" fontId="23" fillId="0" borderId="0" xfId="99" applyNumberFormat="1" applyFont="1" applyAlignment="1">
      <alignment horizontal="right"/>
      <protection/>
    </xf>
    <xf numFmtId="2" fontId="23" fillId="0" borderId="0" xfId="99" applyNumberFormat="1" applyFont="1" applyBorder="1">
      <alignment/>
      <protection/>
    </xf>
    <xf numFmtId="0" fontId="23" fillId="0" borderId="0" xfId="99" applyFont="1" applyBorder="1">
      <alignment/>
      <protection/>
    </xf>
    <xf numFmtId="2" fontId="25" fillId="0" borderId="0" xfId="99" applyNumberFormat="1" applyFont="1" applyAlignment="1">
      <alignment horizontal="right" wrapText="1"/>
      <protection/>
    </xf>
    <xf numFmtId="0" fontId="39" fillId="0" borderId="0" xfId="97" applyFont="1" applyFill="1" applyBorder="1" applyAlignment="1">
      <alignment horizontal="center" vertical="center"/>
      <protection/>
    </xf>
    <xf numFmtId="0" fontId="17" fillId="0" borderId="0" xfId="96" applyFill="1">
      <alignment/>
      <protection/>
    </xf>
    <xf numFmtId="0" fontId="17" fillId="0" borderId="0" xfId="96" applyAlignment="1">
      <alignment/>
      <protection/>
    </xf>
    <xf numFmtId="0" fontId="17" fillId="0" borderId="0" xfId="96">
      <alignment/>
      <protection/>
    </xf>
    <xf numFmtId="0" fontId="17" fillId="0" borderId="0" xfId="96" applyFont="1" applyFill="1">
      <alignment/>
      <protection/>
    </xf>
    <xf numFmtId="0" fontId="26" fillId="0" borderId="0" xfId="99" applyFont="1" applyFill="1" applyBorder="1" applyAlignment="1">
      <alignment horizontal="left" vertical="top" wrapText="1"/>
      <protection/>
    </xf>
    <xf numFmtId="0" fontId="17" fillId="0" borderId="0" xfId="96" applyBorder="1" applyAlignment="1">
      <alignment/>
      <protection/>
    </xf>
    <xf numFmtId="2" fontId="23" fillId="0" borderId="0" xfId="97" applyNumberFormat="1" applyFont="1" applyFill="1" applyAlignment="1">
      <alignment vertical="center"/>
      <protection/>
    </xf>
    <xf numFmtId="0" fontId="23" fillId="0" borderId="0" xfId="97" applyFont="1" applyFill="1" applyAlignment="1">
      <alignment vertical="center"/>
      <protection/>
    </xf>
    <xf numFmtId="0" fontId="23" fillId="0" borderId="0" xfId="97" applyFont="1" applyFill="1" applyAlignment="1">
      <alignment/>
      <protection/>
    </xf>
    <xf numFmtId="0" fontId="23" fillId="0" borderId="33" xfId="97" applyFont="1" applyFill="1" applyBorder="1" applyAlignment="1">
      <alignment horizontal="center" vertical="center" wrapText="1"/>
      <protection/>
    </xf>
    <xf numFmtId="0" fontId="23" fillId="0" borderId="29" xfId="97" applyFont="1" applyFill="1" applyBorder="1" applyAlignment="1">
      <alignment horizontal="center" vertical="center" wrapText="1"/>
      <protection/>
    </xf>
    <xf numFmtId="0" fontId="23" fillId="0" borderId="34" xfId="97" applyFont="1" applyFill="1" applyBorder="1" applyAlignment="1">
      <alignment horizontal="center" vertical="center" wrapText="1"/>
      <protection/>
    </xf>
    <xf numFmtId="3" fontId="23" fillId="0" borderId="35" xfId="97" applyNumberFormat="1" applyFont="1" applyFill="1" applyBorder="1" applyAlignment="1">
      <alignment horizontal="center" vertical="center"/>
      <protection/>
    </xf>
    <xf numFmtId="3" fontId="23" fillId="0" borderId="36" xfId="97" applyNumberFormat="1" applyFont="1" applyFill="1" applyBorder="1" applyAlignment="1">
      <alignment horizontal="center" vertical="center"/>
      <protection/>
    </xf>
    <xf numFmtId="3" fontId="26" fillId="0" borderId="37" xfId="97" applyNumberFormat="1" applyFont="1" applyFill="1" applyBorder="1" applyAlignment="1">
      <alignment vertical="center" wrapText="1"/>
      <protection/>
    </xf>
    <xf numFmtId="167" fontId="23" fillId="0" borderId="37" xfId="97" applyNumberFormat="1" applyFont="1" applyFill="1" applyBorder="1" applyAlignment="1">
      <alignment horizontal="center" vertical="center" wrapText="1"/>
      <protection/>
    </xf>
    <xf numFmtId="3" fontId="23" fillId="0" borderId="0" xfId="97" applyNumberFormat="1" applyFont="1" applyFill="1" applyBorder="1" applyAlignment="1">
      <alignment horizontal="center" vertical="center"/>
      <protection/>
    </xf>
    <xf numFmtId="3" fontId="26" fillId="0" borderId="0" xfId="97" applyNumberFormat="1" applyFont="1" applyFill="1" applyBorder="1" applyAlignment="1">
      <alignment vertical="center" wrapText="1"/>
      <protection/>
    </xf>
    <xf numFmtId="3" fontId="23" fillId="0" borderId="0" xfId="97" applyNumberFormat="1" applyFont="1" applyFill="1" applyBorder="1" applyAlignment="1">
      <alignment horizontal="center" vertical="center" wrapText="1"/>
      <protection/>
    </xf>
    <xf numFmtId="4" fontId="23" fillId="0" borderId="0" xfId="97" applyNumberFormat="1" applyFont="1" applyFill="1" applyBorder="1" applyAlignment="1">
      <alignment horizontal="center" vertical="center" wrapText="1"/>
      <protection/>
    </xf>
    <xf numFmtId="4" fontId="33" fillId="0" borderId="0" xfId="97" applyNumberFormat="1" applyFont="1" applyFill="1" applyBorder="1" applyAlignment="1">
      <alignment horizontal="center" vertical="center" wrapText="1"/>
      <protection/>
    </xf>
    <xf numFmtId="0" fontId="25" fillId="0" borderId="0" xfId="99" applyFont="1" applyBorder="1">
      <alignment/>
      <protection/>
    </xf>
    <xf numFmtId="0" fontId="17" fillId="0" borderId="0" xfId="96" applyFill="1" applyBorder="1">
      <alignment/>
      <protection/>
    </xf>
    <xf numFmtId="4" fontId="34" fillId="0" borderId="0" xfId="97" applyNumberFormat="1" applyFont="1" applyFill="1" applyBorder="1" applyAlignment="1">
      <alignment horizontal="center" vertical="center" wrapText="1"/>
      <protection/>
    </xf>
    <xf numFmtId="0" fontId="17" fillId="0" borderId="0" xfId="96" applyFont="1" applyAlignment="1">
      <alignment horizontal="left"/>
      <protection/>
    </xf>
    <xf numFmtId="0" fontId="17" fillId="0" borderId="0" xfId="96" applyFont="1">
      <alignment/>
      <protection/>
    </xf>
    <xf numFmtId="0" fontId="17" fillId="0" borderId="0" xfId="96" applyFont="1" applyAlignment="1">
      <alignment horizontal="right"/>
      <protection/>
    </xf>
    <xf numFmtId="0" fontId="42" fillId="0" borderId="0" xfId="96" applyFont="1">
      <alignment/>
      <protection/>
    </xf>
    <xf numFmtId="0" fontId="44" fillId="0" borderId="0" xfId="96" applyFont="1" applyAlignment="1">
      <alignment horizontal="center"/>
      <protection/>
    </xf>
    <xf numFmtId="0" fontId="17" fillId="0" borderId="0" xfId="96" applyFont="1" applyAlignment="1">
      <alignment horizontal="center"/>
      <protection/>
    </xf>
    <xf numFmtId="49" fontId="17" fillId="0" borderId="0" xfId="96" applyNumberFormat="1" applyFont="1" applyAlignment="1">
      <alignment horizontal="right"/>
      <protection/>
    </xf>
    <xf numFmtId="0" fontId="17" fillId="0" borderId="31" xfId="96" applyFont="1" applyBorder="1" applyAlignment="1">
      <alignment horizontal="center"/>
      <protection/>
    </xf>
    <xf numFmtId="0" fontId="17" fillId="0" borderId="20" xfId="96" applyFont="1" applyBorder="1" applyAlignment="1">
      <alignment horizontal="center"/>
      <protection/>
    </xf>
    <xf numFmtId="0" fontId="17" fillId="0" borderId="32" xfId="96" applyFont="1" applyBorder="1" applyAlignment="1">
      <alignment horizontal="center"/>
      <protection/>
    </xf>
    <xf numFmtId="0" fontId="17" fillId="0" borderId="38" xfId="96" applyFont="1" applyBorder="1">
      <alignment/>
      <protection/>
    </xf>
    <xf numFmtId="0" fontId="17" fillId="0" borderId="31" xfId="96" applyFont="1" applyBorder="1">
      <alignment/>
      <protection/>
    </xf>
    <xf numFmtId="0" fontId="17" fillId="0" borderId="38" xfId="96" applyFont="1" applyBorder="1" applyAlignment="1">
      <alignment horizontal="center"/>
      <protection/>
    </xf>
    <xf numFmtId="0" fontId="45" fillId="0" borderId="0" xfId="96" applyFont="1" applyBorder="1">
      <alignment/>
      <protection/>
    </xf>
    <xf numFmtId="0" fontId="17" fillId="0" borderId="0" xfId="96" applyFont="1" applyFill="1" applyBorder="1" applyAlignment="1">
      <alignment horizontal="left" vertical="top"/>
      <protection/>
    </xf>
    <xf numFmtId="0" fontId="17" fillId="0" borderId="20" xfId="96" applyFont="1" applyBorder="1">
      <alignment/>
      <protection/>
    </xf>
    <xf numFmtId="0" fontId="17" fillId="0" borderId="39" xfId="96" applyFont="1" applyFill="1" applyBorder="1" applyAlignment="1">
      <alignment horizontal="center"/>
      <protection/>
    </xf>
    <xf numFmtId="0" fontId="17" fillId="0" borderId="0" xfId="96" applyFont="1" applyFill="1" applyBorder="1" applyAlignment="1">
      <alignment horizontal="center"/>
      <protection/>
    </xf>
    <xf numFmtId="0" fontId="17" fillId="0" borderId="19" xfId="96" applyFont="1" applyFill="1" applyBorder="1" applyAlignment="1">
      <alignment horizontal="left" vertical="top"/>
      <protection/>
    </xf>
    <xf numFmtId="0" fontId="17" fillId="0" borderId="20" xfId="96" applyFont="1" applyBorder="1" applyAlignment="1">
      <alignment wrapText="1"/>
      <protection/>
    </xf>
    <xf numFmtId="0" fontId="17" fillId="0" borderId="0" xfId="96" applyFont="1" applyBorder="1" applyAlignment="1">
      <alignment horizontal="center"/>
      <protection/>
    </xf>
    <xf numFmtId="0" fontId="17" fillId="0" borderId="22" xfId="96" applyFont="1" applyFill="1" applyBorder="1" applyAlignment="1">
      <alignment horizontal="left" vertical="top"/>
      <protection/>
    </xf>
    <xf numFmtId="0" fontId="17" fillId="0" borderId="32" xfId="96" applyFont="1" applyBorder="1" applyAlignment="1">
      <alignment wrapText="1"/>
      <protection/>
    </xf>
    <xf numFmtId="0" fontId="17" fillId="0" borderId="23" xfId="96" applyFont="1" applyBorder="1" applyAlignment="1">
      <alignment horizontal="center"/>
      <protection/>
    </xf>
    <xf numFmtId="0" fontId="17" fillId="0" borderId="20" xfId="96" applyFont="1" applyBorder="1" applyAlignment="1">
      <alignment horizontal="left" vertical="top"/>
      <protection/>
    </xf>
    <xf numFmtId="0" fontId="17" fillId="0" borderId="20" xfId="96" applyFont="1" applyFill="1" applyBorder="1" applyAlignment="1">
      <alignment horizontal="center"/>
      <protection/>
    </xf>
    <xf numFmtId="0" fontId="17" fillId="0" borderId="20" xfId="96" applyFont="1" applyFill="1" applyBorder="1" applyAlignment="1">
      <alignment horizontal="left" vertical="top"/>
      <protection/>
    </xf>
    <xf numFmtId="0" fontId="17" fillId="0" borderId="20" xfId="96" applyFont="1" applyBorder="1" applyAlignment="1">
      <alignment horizontal="left" vertical="top" wrapText="1"/>
      <protection/>
    </xf>
    <xf numFmtId="0" fontId="17" fillId="0" borderId="32" xfId="96" applyFont="1" applyFill="1" applyBorder="1" applyAlignment="1">
      <alignment horizontal="left" vertical="top"/>
      <protection/>
    </xf>
    <xf numFmtId="0" fontId="17" fillId="0" borderId="32" xfId="96" applyFont="1" applyBorder="1">
      <alignment/>
      <protection/>
    </xf>
    <xf numFmtId="0" fontId="17" fillId="0" borderId="19" xfId="96" applyFont="1" applyBorder="1" applyAlignment="1">
      <alignment wrapText="1"/>
      <protection/>
    </xf>
    <xf numFmtId="0" fontId="82" fillId="0" borderId="0" xfId="96" applyFont="1" applyBorder="1">
      <alignment/>
      <protection/>
    </xf>
    <xf numFmtId="0" fontId="17" fillId="0" borderId="23" xfId="96" applyFont="1" applyFill="1" applyBorder="1" applyAlignment="1">
      <alignment horizontal="left" vertical="top"/>
      <protection/>
    </xf>
    <xf numFmtId="0" fontId="17" fillId="0" borderId="32" xfId="96" applyFont="1" applyBorder="1" applyAlignment="1">
      <alignment horizontal="left" vertical="top"/>
      <protection/>
    </xf>
    <xf numFmtId="0" fontId="17" fillId="0" borderId="23" xfId="96" applyFont="1" applyFill="1" applyBorder="1" applyAlignment="1">
      <alignment horizontal="center"/>
      <protection/>
    </xf>
    <xf numFmtId="0" fontId="17" fillId="0" borderId="40" xfId="96" applyFont="1" applyBorder="1" applyAlignment="1">
      <alignment wrapText="1"/>
      <protection/>
    </xf>
    <xf numFmtId="0" fontId="17" fillId="0" borderId="31" xfId="96" applyFont="1" applyBorder="1" applyAlignment="1">
      <alignment wrapText="1"/>
      <protection/>
    </xf>
    <xf numFmtId="0" fontId="17" fillId="0" borderId="41" xfId="96" applyFont="1" applyFill="1" applyBorder="1" applyAlignment="1">
      <alignment horizontal="center"/>
      <protection/>
    </xf>
    <xf numFmtId="0" fontId="17" fillId="0" borderId="0" xfId="96" applyFont="1" applyBorder="1">
      <alignment/>
      <protection/>
    </xf>
    <xf numFmtId="0" fontId="17" fillId="0" borderId="20" xfId="96" applyFont="1" applyBorder="1" applyAlignment="1">
      <alignment horizontal="left" vertical="top"/>
      <protection/>
    </xf>
    <xf numFmtId="0" fontId="46" fillId="0" borderId="21" xfId="96" applyFont="1" applyBorder="1" applyAlignment="1">
      <alignment horizontal="center"/>
      <protection/>
    </xf>
    <xf numFmtId="0" fontId="46" fillId="0" borderId="21" xfId="96" applyFont="1" applyBorder="1">
      <alignment/>
      <protection/>
    </xf>
    <xf numFmtId="0" fontId="47" fillId="0" borderId="0" xfId="96" applyFont="1">
      <alignment/>
      <protection/>
    </xf>
    <xf numFmtId="168" fontId="47" fillId="0" borderId="0" xfId="96" applyNumberFormat="1" applyFont="1">
      <alignment/>
      <protection/>
    </xf>
    <xf numFmtId="0" fontId="17" fillId="0" borderId="20" xfId="96" applyFont="1" applyBorder="1" applyAlignment="1">
      <alignment vertical="top" wrapText="1"/>
      <protection/>
    </xf>
    <xf numFmtId="168" fontId="45" fillId="0" borderId="0" xfId="96" applyNumberFormat="1" applyFont="1" applyBorder="1">
      <alignment/>
      <protection/>
    </xf>
    <xf numFmtId="0" fontId="83" fillId="0" borderId="20" xfId="96" applyFont="1" applyBorder="1" applyAlignment="1">
      <alignment wrapText="1"/>
      <protection/>
    </xf>
    <xf numFmtId="0" fontId="83" fillId="0" borderId="20" xfId="96" applyFont="1" applyBorder="1" applyAlignment="1">
      <alignment horizontal="left" vertical="top"/>
      <protection/>
    </xf>
    <xf numFmtId="0" fontId="83" fillId="0" borderId="20" xfId="96" applyFont="1" applyFill="1" applyBorder="1" applyAlignment="1">
      <alignment horizontal="center"/>
      <protection/>
    </xf>
    <xf numFmtId="0" fontId="83" fillId="0" borderId="0" xfId="96" applyFont="1" applyFill="1" applyBorder="1" applyAlignment="1">
      <alignment horizontal="left" vertical="top"/>
      <protection/>
    </xf>
    <xf numFmtId="0" fontId="83" fillId="0" borderId="0" xfId="96" applyFont="1" applyFill="1" applyBorder="1" applyAlignment="1">
      <alignment horizontal="center"/>
      <protection/>
    </xf>
    <xf numFmtId="168" fontId="82" fillId="0" borderId="0" xfId="96" applyNumberFormat="1" applyFont="1" applyBorder="1">
      <alignment/>
      <protection/>
    </xf>
    <xf numFmtId="0" fontId="17" fillId="0" borderId="20" xfId="96" applyFont="1" applyFill="1" applyBorder="1" applyAlignment="1">
      <alignment horizontal="center" wrapText="1"/>
      <protection/>
    </xf>
    <xf numFmtId="1" fontId="45" fillId="0" borderId="0" xfId="96" applyNumberFormat="1" applyFont="1" applyBorder="1">
      <alignment/>
      <protection/>
    </xf>
    <xf numFmtId="0" fontId="17" fillId="0" borderId="32" xfId="96" applyFont="1" applyBorder="1" applyAlignment="1">
      <alignment horizontal="left" vertical="top" wrapText="1"/>
      <protection/>
    </xf>
    <xf numFmtId="168" fontId="17" fillId="0" borderId="0" xfId="96" applyNumberFormat="1" applyFont="1">
      <alignment/>
      <protection/>
    </xf>
    <xf numFmtId="0" fontId="46" fillId="0" borderId="40" xfId="96" applyFont="1" applyFill="1" applyBorder="1" applyAlignment="1">
      <alignment horizontal="left" vertical="top"/>
      <protection/>
    </xf>
    <xf numFmtId="0" fontId="2" fillId="0" borderId="31" xfId="96" applyFont="1" applyBorder="1">
      <alignment/>
      <protection/>
    </xf>
    <xf numFmtId="0" fontId="44" fillId="0" borderId="0" xfId="96" applyFont="1" applyBorder="1">
      <alignment/>
      <protection/>
    </xf>
    <xf numFmtId="0" fontId="2" fillId="0" borderId="20" xfId="96" applyFont="1" applyBorder="1">
      <alignment/>
      <protection/>
    </xf>
    <xf numFmtId="3" fontId="17" fillId="0" borderId="20" xfId="96" applyNumberFormat="1" applyFont="1" applyFill="1" applyBorder="1" applyAlignment="1">
      <alignment horizontal="center"/>
      <protection/>
    </xf>
    <xf numFmtId="4" fontId="17" fillId="0" borderId="0" xfId="96" applyNumberFormat="1" applyFont="1" applyFill="1" applyAlignment="1">
      <alignment horizontal="center"/>
      <protection/>
    </xf>
    <xf numFmtId="0" fontId="17" fillId="0" borderId="0" xfId="96" applyFont="1" applyFill="1" applyAlignment="1">
      <alignment horizontal="left"/>
      <protection/>
    </xf>
    <xf numFmtId="0" fontId="17" fillId="0" borderId="0" xfId="96" applyFont="1" applyFill="1">
      <alignment/>
      <protection/>
    </xf>
    <xf numFmtId="0" fontId="17" fillId="0" borderId="0" xfId="96" applyFont="1" applyFill="1" applyAlignment="1">
      <alignment horizontal="center"/>
      <protection/>
    </xf>
    <xf numFmtId="0" fontId="33" fillId="51" borderId="0" xfId="98" applyFont="1" applyFill="1" applyBorder="1" applyAlignment="1">
      <alignment horizontal="left"/>
      <protection/>
    </xf>
    <xf numFmtId="0" fontId="46" fillId="0" borderId="20" xfId="96" applyFont="1" applyBorder="1">
      <alignment/>
      <protection/>
    </xf>
    <xf numFmtId="0" fontId="48" fillId="0" borderId="20" xfId="96" applyFont="1" applyBorder="1">
      <alignment/>
      <protection/>
    </xf>
    <xf numFmtId="0" fontId="48" fillId="0" borderId="20" xfId="96" applyFont="1" applyBorder="1" applyAlignment="1">
      <alignment horizontal="left" vertical="top"/>
      <protection/>
    </xf>
    <xf numFmtId="0" fontId="48" fillId="0" borderId="20" xfId="96" applyFont="1" applyBorder="1" applyAlignment="1">
      <alignment horizontal="left" vertical="top" wrapText="1"/>
      <protection/>
    </xf>
    <xf numFmtId="0" fontId="17" fillId="0" borderId="0" xfId="96" applyFont="1" applyFill="1" applyBorder="1" applyAlignment="1">
      <alignment horizontal="left"/>
      <protection/>
    </xf>
    <xf numFmtId="0" fontId="48" fillId="0" borderId="31" xfId="96" applyFont="1" applyBorder="1" applyAlignment="1">
      <alignment horizontal="left" vertical="top" wrapText="1"/>
      <protection/>
    </xf>
    <xf numFmtId="0" fontId="46" fillId="0" borderId="19" xfId="96" applyFont="1" applyFill="1" applyBorder="1" applyAlignment="1">
      <alignment horizontal="left" vertical="top"/>
      <protection/>
    </xf>
    <xf numFmtId="0" fontId="17" fillId="52" borderId="21" xfId="96" applyFont="1" applyFill="1" applyBorder="1" applyAlignment="1">
      <alignment horizontal="left" vertical="top"/>
      <protection/>
    </xf>
    <xf numFmtId="0" fontId="46" fillId="52" borderId="21" xfId="96" applyFont="1" applyFill="1" applyBorder="1" applyAlignment="1">
      <alignment horizontal="left" vertical="top"/>
      <protection/>
    </xf>
    <xf numFmtId="0" fontId="45" fillId="53" borderId="0" xfId="96" applyFont="1" applyFill="1" applyBorder="1">
      <alignment/>
      <protection/>
    </xf>
    <xf numFmtId="0" fontId="49" fillId="0" borderId="20" xfId="96" applyFont="1" applyBorder="1" applyAlignment="1">
      <alignment horizontal="center"/>
      <protection/>
    </xf>
    <xf numFmtId="0" fontId="50" fillId="0" borderId="20" xfId="96" applyFont="1" applyBorder="1" applyAlignment="1">
      <alignment horizontal="center"/>
      <protection/>
    </xf>
    <xf numFmtId="0" fontId="49" fillId="0" borderId="20" xfId="96" applyFont="1" applyBorder="1">
      <alignment/>
      <protection/>
    </xf>
    <xf numFmtId="0" fontId="49" fillId="0" borderId="32" xfId="96" applyFont="1" applyBorder="1">
      <alignment/>
      <protection/>
    </xf>
    <xf numFmtId="0" fontId="49" fillId="0" borderId="32" xfId="96" applyFont="1" applyBorder="1" applyAlignment="1">
      <alignment horizontal="center"/>
      <protection/>
    </xf>
    <xf numFmtId="3" fontId="30" fillId="0" borderId="42" xfId="103" applyNumberFormat="1" applyFont="1" applyBorder="1" applyAlignment="1">
      <alignment horizontal="center" vertical="center" wrapText="1"/>
      <protection/>
    </xf>
    <xf numFmtId="0" fontId="32" fillId="52" borderId="28" xfId="98" applyFont="1" applyFill="1" applyBorder="1" applyAlignment="1">
      <alignment/>
      <protection/>
    </xf>
    <xf numFmtId="0" fontId="32" fillId="52" borderId="43" xfId="100" applyFont="1" applyFill="1" applyBorder="1" applyAlignment="1">
      <alignment vertical="top"/>
      <protection/>
    </xf>
    <xf numFmtId="0" fontId="32" fillId="52" borderId="33" xfId="98" applyFont="1" applyFill="1" applyBorder="1">
      <alignment/>
      <protection/>
    </xf>
    <xf numFmtId="2" fontId="32" fillId="52" borderId="33" xfId="98" applyNumberFormat="1" applyFont="1" applyFill="1" applyBorder="1">
      <alignment/>
      <protection/>
    </xf>
    <xf numFmtId="0" fontId="32" fillId="52" borderId="44" xfId="98" applyFont="1" applyFill="1" applyBorder="1">
      <alignment/>
      <protection/>
    </xf>
    <xf numFmtId="4" fontId="30" fillId="52" borderId="44" xfId="103" applyNumberFormat="1" applyFont="1" applyFill="1" applyBorder="1" applyAlignment="1">
      <alignment horizontal="center" vertical="center" wrapText="1"/>
      <protection/>
    </xf>
    <xf numFmtId="3" fontId="36" fillId="52" borderId="45" xfId="103" applyNumberFormat="1" applyFont="1" applyFill="1" applyBorder="1" applyAlignment="1">
      <alignment horizontal="center" vertical="center" wrapText="1"/>
      <protection/>
    </xf>
    <xf numFmtId="0" fontId="24" fillId="0" borderId="46" xfId="98" applyFont="1" applyBorder="1" applyAlignment="1">
      <alignment vertical="center"/>
      <protection/>
    </xf>
    <xf numFmtId="0" fontId="24" fillId="52" borderId="28" xfId="98" applyFont="1" applyFill="1" applyBorder="1" applyAlignment="1">
      <alignment vertical="center"/>
      <protection/>
    </xf>
    <xf numFmtId="0" fontId="25" fillId="52" borderId="44" xfId="98" applyFont="1" applyFill="1" applyBorder="1" applyAlignment="1">
      <alignment horizontal="left" wrapText="1"/>
      <protection/>
    </xf>
    <xf numFmtId="3" fontId="30" fillId="52" borderId="30" xfId="103" applyNumberFormat="1" applyFont="1" applyFill="1" applyBorder="1" applyAlignment="1">
      <alignment horizontal="center" vertical="center" wrapText="1"/>
      <protection/>
    </xf>
    <xf numFmtId="0" fontId="48" fillId="0" borderId="47" xfId="96" applyFont="1" applyBorder="1" applyAlignment="1">
      <alignment horizontal="center"/>
      <protection/>
    </xf>
    <xf numFmtId="0" fontId="49" fillId="0" borderId="25" xfId="96" applyFont="1" applyBorder="1">
      <alignment/>
      <protection/>
    </xf>
    <xf numFmtId="0" fontId="50" fillId="0" borderId="25" xfId="96" applyFont="1" applyBorder="1" applyAlignment="1">
      <alignment horizontal="center"/>
      <protection/>
    </xf>
    <xf numFmtId="0" fontId="49" fillId="0" borderId="26" xfId="96" applyFont="1" applyBorder="1" applyAlignment="1">
      <alignment horizontal="center"/>
      <protection/>
    </xf>
    <xf numFmtId="0" fontId="48" fillId="0" borderId="48" xfId="96" applyFont="1" applyBorder="1" applyAlignment="1">
      <alignment horizontal="center"/>
      <protection/>
    </xf>
    <xf numFmtId="0" fontId="49" fillId="0" borderId="27" xfId="96" applyFont="1" applyBorder="1" applyAlignment="1">
      <alignment horizontal="center"/>
      <protection/>
    </xf>
    <xf numFmtId="0" fontId="48" fillId="0" borderId="46" xfId="96" applyFont="1" applyBorder="1" applyAlignment="1">
      <alignment horizontal="center"/>
      <protection/>
    </xf>
    <xf numFmtId="0" fontId="49" fillId="0" borderId="49" xfId="96" applyFont="1" applyBorder="1" applyAlignment="1">
      <alignment horizontal="center"/>
      <protection/>
    </xf>
    <xf numFmtId="0" fontId="17" fillId="0" borderId="50" xfId="96" applyFont="1" applyBorder="1" applyAlignment="1">
      <alignment horizontal="center"/>
      <protection/>
    </xf>
    <xf numFmtId="4" fontId="17" fillId="0" borderId="51" xfId="96" applyNumberFormat="1" applyFont="1" applyFill="1" applyBorder="1" applyAlignment="1">
      <alignment horizontal="center"/>
      <protection/>
    </xf>
    <xf numFmtId="0" fontId="17" fillId="0" borderId="48" xfId="96" applyFont="1" applyBorder="1" applyAlignment="1">
      <alignment horizontal="center"/>
      <protection/>
    </xf>
    <xf numFmtId="168" fontId="17" fillId="0" borderId="27" xfId="96" applyNumberFormat="1" applyFont="1" applyBorder="1" applyAlignment="1">
      <alignment horizontal="center"/>
      <protection/>
    </xf>
    <xf numFmtId="3" fontId="17" fillId="0" borderId="27" xfId="96" applyNumberFormat="1" applyFont="1" applyFill="1" applyBorder="1" applyAlignment="1">
      <alignment horizontal="center"/>
      <protection/>
    </xf>
    <xf numFmtId="0" fontId="17" fillId="0" borderId="46" xfId="96" applyFont="1" applyBorder="1" applyAlignment="1">
      <alignment horizontal="center"/>
      <protection/>
    </xf>
    <xf numFmtId="3" fontId="17" fillId="0" borderId="49" xfId="96" applyNumberFormat="1" applyFont="1" applyFill="1" applyBorder="1" applyAlignment="1">
      <alignment horizontal="center"/>
      <protection/>
    </xf>
    <xf numFmtId="3" fontId="17" fillId="0" borderId="52" xfId="96" applyNumberFormat="1" applyFont="1" applyFill="1" applyBorder="1" applyAlignment="1">
      <alignment horizontal="center"/>
      <protection/>
    </xf>
    <xf numFmtId="3" fontId="17" fillId="0" borderId="53" xfId="96" applyNumberFormat="1" applyFont="1" applyBorder="1" applyAlignment="1">
      <alignment horizontal="center"/>
      <protection/>
    </xf>
    <xf numFmtId="3" fontId="17" fillId="0" borderId="53" xfId="96" applyNumberFormat="1" applyFont="1" applyFill="1" applyBorder="1" applyAlignment="1">
      <alignment horizontal="center"/>
      <protection/>
    </xf>
    <xf numFmtId="3" fontId="17" fillId="0" borderId="42" xfId="96" applyNumberFormat="1" applyFont="1" applyFill="1" applyBorder="1" applyAlignment="1">
      <alignment horizontal="center"/>
      <protection/>
    </xf>
    <xf numFmtId="3" fontId="17" fillId="0" borderId="27" xfId="96" applyNumberFormat="1" applyFont="1" applyBorder="1" applyAlignment="1">
      <alignment horizontal="center"/>
      <protection/>
    </xf>
    <xf numFmtId="3" fontId="17" fillId="0" borderId="51" xfId="96" applyNumberFormat="1" applyFont="1" applyBorder="1" applyAlignment="1">
      <alignment horizontal="center"/>
      <protection/>
    </xf>
    <xf numFmtId="0" fontId="46" fillId="0" borderId="54" xfId="96" applyFont="1" applyBorder="1" applyAlignment="1">
      <alignment horizontal="center"/>
      <protection/>
    </xf>
    <xf numFmtId="0" fontId="83" fillId="0" borderId="48" xfId="96" applyFont="1" applyBorder="1" applyAlignment="1">
      <alignment horizontal="center"/>
      <protection/>
    </xf>
    <xf numFmtId="3" fontId="83" fillId="0" borderId="27" xfId="96" applyNumberFormat="1" applyFont="1" applyBorder="1" applyAlignment="1">
      <alignment horizontal="center"/>
      <protection/>
    </xf>
    <xf numFmtId="3" fontId="83" fillId="0" borderId="27" xfId="96" applyNumberFormat="1" applyFont="1" applyFill="1" applyBorder="1" applyAlignment="1">
      <alignment horizontal="center"/>
      <protection/>
    </xf>
    <xf numFmtId="3" fontId="17" fillId="0" borderId="51" xfId="96" applyNumberFormat="1" applyFont="1" applyFill="1" applyBorder="1" applyAlignment="1">
      <alignment horizontal="center"/>
      <protection/>
    </xf>
    <xf numFmtId="0" fontId="17" fillId="52" borderId="54" xfId="96" applyFont="1" applyFill="1" applyBorder="1" applyAlignment="1">
      <alignment horizontal="left" vertical="top"/>
      <protection/>
    </xf>
    <xf numFmtId="3" fontId="46" fillId="52" borderId="55" xfId="96" applyNumberFormat="1" applyFont="1" applyFill="1" applyBorder="1" applyAlignment="1">
      <alignment horizontal="center" vertical="top"/>
      <protection/>
    </xf>
    <xf numFmtId="3" fontId="46" fillId="0" borderId="51" xfId="96" applyNumberFormat="1" applyFont="1" applyFill="1" applyBorder="1" applyAlignment="1">
      <alignment horizontal="center"/>
      <protection/>
    </xf>
    <xf numFmtId="3" fontId="17" fillId="0" borderId="27" xfId="96" applyNumberFormat="1" applyFont="1" applyFill="1" applyBorder="1" applyAlignment="1">
      <alignment horizontal="center"/>
      <protection/>
    </xf>
    <xf numFmtId="0" fontId="17" fillId="0" borderId="56" xfId="96" applyFont="1" applyBorder="1" applyAlignment="1">
      <alignment horizontal="center"/>
      <protection/>
    </xf>
    <xf numFmtId="0" fontId="46" fillId="0" borderId="43" xfId="96" applyFont="1" applyFill="1" applyBorder="1" applyAlignment="1">
      <alignment horizontal="left" vertical="top"/>
      <protection/>
    </xf>
    <xf numFmtId="0" fontId="2" fillId="0" borderId="57" xfId="96" applyFont="1" applyBorder="1">
      <alignment/>
      <protection/>
    </xf>
    <xf numFmtId="0" fontId="17" fillId="0" borderId="57" xfId="96" applyFont="1" applyBorder="1" applyAlignment="1">
      <alignment horizontal="center"/>
      <protection/>
    </xf>
    <xf numFmtId="3" fontId="17" fillId="0" borderId="58" xfId="96" applyNumberFormat="1" applyFont="1" applyFill="1" applyBorder="1" applyAlignment="1">
      <alignment horizontal="center"/>
      <protection/>
    </xf>
    <xf numFmtId="0" fontId="24" fillId="0" borderId="59" xfId="98" applyFont="1" applyBorder="1" applyAlignment="1">
      <alignment horizontal="center" vertical="center" wrapText="1"/>
      <protection/>
    </xf>
    <xf numFmtId="2" fontId="24" fillId="0" borderId="60" xfId="98" applyNumberFormat="1" applyFont="1" applyBorder="1" applyAlignment="1">
      <alignment horizontal="center" vertical="center" wrapText="1"/>
      <protection/>
    </xf>
    <xf numFmtId="2" fontId="24" fillId="0" borderId="61" xfId="98" applyNumberFormat="1" applyFont="1" applyBorder="1" applyAlignment="1">
      <alignment horizontal="center" vertical="center" wrapText="1"/>
      <protection/>
    </xf>
    <xf numFmtId="0" fontId="41" fillId="0" borderId="0" xfId="102" applyFont="1" applyFill="1" applyAlignment="1">
      <alignment horizontal="left" vertical="top" wrapText="1"/>
      <protection/>
    </xf>
    <xf numFmtId="3" fontId="23" fillId="0" borderId="32" xfId="97" applyNumberFormat="1" applyFont="1" applyFill="1" applyBorder="1" applyAlignment="1">
      <alignment horizontal="center" vertical="center" wrapText="1"/>
      <protection/>
    </xf>
    <xf numFmtId="3" fontId="23" fillId="0" borderId="62" xfId="97" applyNumberFormat="1" applyFont="1" applyFill="1" applyBorder="1" applyAlignment="1">
      <alignment horizontal="center" vertical="center" wrapText="1"/>
      <protection/>
    </xf>
    <xf numFmtId="3" fontId="33" fillId="0" borderId="63" xfId="97" applyNumberFormat="1" applyFont="1" applyFill="1" applyBorder="1" applyAlignment="1">
      <alignment horizontal="center" vertical="center" wrapText="1"/>
      <protection/>
    </xf>
    <xf numFmtId="3" fontId="23" fillId="0" borderId="37" xfId="97" applyNumberFormat="1" applyFont="1" applyFill="1" applyBorder="1" applyAlignment="1">
      <alignment horizontal="center" vertical="center" wrapText="1"/>
      <protection/>
    </xf>
    <xf numFmtId="0" fontId="51" fillId="0" borderId="0" xfId="102" applyFont="1" applyFill="1" applyAlignment="1">
      <alignment horizontal="left" vertical="top"/>
      <protection/>
    </xf>
    <xf numFmtId="3" fontId="23" fillId="0" borderId="64" xfId="97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23" fillId="0" borderId="0" xfId="98" applyFont="1" applyAlignment="1" applyProtection="1">
      <alignment horizontal="left" vertical="top" wrapText="1"/>
      <protection/>
    </xf>
    <xf numFmtId="0" fontId="84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73" fillId="0" borderId="21" xfId="0" applyFont="1" applyBorder="1" applyAlignment="1">
      <alignment horizontal="right" vertical="top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left" vertical="top"/>
    </xf>
    <xf numFmtId="0" fontId="73" fillId="0" borderId="21" xfId="0" applyFont="1" applyBorder="1" applyAlignment="1">
      <alignment vertical="top" wrapText="1"/>
    </xf>
    <xf numFmtId="0" fontId="0" fillId="0" borderId="21" xfId="0" applyBorder="1" applyAlignment="1">
      <alignment horizontal="right" vertical="top"/>
    </xf>
    <xf numFmtId="1" fontId="0" fillId="0" borderId="21" xfId="0" applyNumberFormat="1" applyBorder="1" applyAlignment="1">
      <alignment horizontal="right" vertical="top"/>
    </xf>
    <xf numFmtId="9" fontId="0" fillId="0" borderId="21" xfId="0" applyNumberFormat="1" applyBorder="1" applyAlignment="1">
      <alignment horizontal="right" vertical="top"/>
    </xf>
    <xf numFmtId="0" fontId="42" fillId="53" borderId="0" xfId="96" applyFont="1" applyFill="1">
      <alignment/>
      <protection/>
    </xf>
    <xf numFmtId="0" fontId="34" fillId="53" borderId="0" xfId="98" applyFont="1" applyFill="1" applyAlignment="1" applyProtection="1">
      <alignment horizontal="left" vertical="center" wrapText="1"/>
      <protection locked="0"/>
    </xf>
    <xf numFmtId="0" fontId="33" fillId="53" borderId="0" xfId="98" applyFont="1" applyFill="1" applyBorder="1" applyAlignment="1">
      <alignment horizontal="left" vertical="top" wrapText="1"/>
      <protection/>
    </xf>
    <xf numFmtId="0" fontId="0" fillId="53" borderId="21" xfId="0" applyFill="1" applyBorder="1" applyAlignment="1">
      <alignment horizontal="center"/>
    </xf>
    <xf numFmtId="0" fontId="0" fillId="53" borderId="21" xfId="0" applyFill="1" applyBorder="1" applyAlignment="1">
      <alignment/>
    </xf>
    <xf numFmtId="1" fontId="0" fillId="53" borderId="21" xfId="0" applyNumberFormat="1" applyFill="1" applyBorder="1" applyAlignment="1">
      <alignment horizontal="right" vertical="top"/>
    </xf>
    <xf numFmtId="1" fontId="73" fillId="53" borderId="21" xfId="0" applyNumberFormat="1" applyFont="1" applyFill="1" applyBorder="1" applyAlignment="1">
      <alignment horizontal="right" vertical="top"/>
    </xf>
    <xf numFmtId="3" fontId="73" fillId="53" borderId="21" xfId="0" applyNumberFormat="1" applyFont="1" applyFill="1" applyBorder="1" applyAlignment="1">
      <alignment horizontal="right" vertical="top"/>
    </xf>
    <xf numFmtId="0" fontId="0" fillId="53" borderId="0" xfId="0" applyFill="1" applyAlignment="1">
      <alignment/>
    </xf>
    <xf numFmtId="0" fontId="73" fillId="52" borderId="21" xfId="0" applyFont="1" applyFill="1" applyBorder="1" applyAlignment="1">
      <alignment horizontal="right" vertical="top"/>
    </xf>
    <xf numFmtId="3" fontId="73" fillId="52" borderId="21" xfId="0" applyNumberFormat="1" applyFont="1" applyFill="1" applyBorder="1" applyAlignment="1">
      <alignment horizontal="right" vertical="top"/>
    </xf>
    <xf numFmtId="0" fontId="17" fillId="52" borderId="65" xfId="96" applyFont="1" applyFill="1" applyBorder="1" applyAlignment="1">
      <alignment horizontal="center"/>
      <protection/>
    </xf>
    <xf numFmtId="0" fontId="46" fillId="52" borderId="66" xfId="96" applyFont="1" applyFill="1" applyBorder="1">
      <alignment/>
      <protection/>
    </xf>
    <xf numFmtId="0" fontId="17" fillId="52" borderId="66" xfId="96" applyFont="1" applyFill="1" applyBorder="1">
      <alignment/>
      <protection/>
    </xf>
    <xf numFmtId="0" fontId="17" fillId="52" borderId="66" xfId="96" applyFont="1" applyFill="1" applyBorder="1" applyAlignment="1">
      <alignment horizontal="center"/>
      <protection/>
    </xf>
    <xf numFmtId="3" fontId="46" fillId="52" borderId="67" xfId="96" applyNumberFormat="1" applyFont="1" applyFill="1" applyBorder="1" applyAlignment="1">
      <alignment horizontal="center"/>
      <protection/>
    </xf>
    <xf numFmtId="3" fontId="33" fillId="0" borderId="68" xfId="97" applyNumberFormat="1" applyFont="1" applyFill="1" applyBorder="1" applyAlignment="1">
      <alignment horizontal="center" vertical="center" wrapText="1"/>
      <protection/>
    </xf>
    <xf numFmtId="3" fontId="23" fillId="0" borderId="21" xfId="97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3" fontId="85" fillId="0" borderId="55" xfId="96" applyNumberFormat="1" applyFont="1" applyBorder="1" applyAlignment="1">
      <alignment horizontal="center"/>
      <protection/>
    </xf>
    <xf numFmtId="0" fontId="24" fillId="0" borderId="23" xfId="101" applyFont="1" applyBorder="1" applyAlignment="1">
      <alignment vertical="top"/>
      <protection/>
    </xf>
    <xf numFmtId="0" fontId="24" fillId="0" borderId="23" xfId="101" applyFont="1" applyBorder="1">
      <alignment/>
      <protection/>
    </xf>
    <xf numFmtId="2" fontId="23" fillId="0" borderId="23" xfId="99" applyNumberFormat="1" applyFont="1" applyBorder="1">
      <alignment/>
      <protection/>
    </xf>
    <xf numFmtId="3" fontId="23" fillId="0" borderId="69" xfId="97" applyNumberFormat="1" applyFont="1" applyFill="1" applyBorder="1" applyAlignment="1">
      <alignment horizontal="center" vertical="center" wrapText="1"/>
      <protection/>
    </xf>
    <xf numFmtId="0" fontId="24" fillId="0" borderId="0" xfId="97" applyFont="1" applyFill="1" applyAlignment="1">
      <alignment vertical="center"/>
      <protection/>
    </xf>
    <xf numFmtId="0" fontId="26" fillId="0" borderId="0" xfId="98" applyFont="1" applyFill="1" applyAlignment="1" applyProtection="1">
      <alignment horizontal="left"/>
      <protection locked="0"/>
    </xf>
    <xf numFmtId="0" fontId="23" fillId="0" borderId="0" xfId="98" applyFont="1" applyFill="1">
      <alignment/>
      <protection/>
    </xf>
    <xf numFmtId="0" fontId="25" fillId="0" borderId="0" xfId="98" applyFont="1" applyFill="1">
      <alignment/>
      <protection/>
    </xf>
    <xf numFmtId="0" fontId="26" fillId="0" borderId="0" xfId="98" applyFont="1" applyFill="1" applyAlignment="1" applyProtection="1">
      <alignment horizontal="left" vertical="top"/>
      <protection locked="0"/>
    </xf>
    <xf numFmtId="0" fontId="33" fillId="0" borderId="0" xfId="98" applyFont="1" applyFill="1" applyBorder="1" applyAlignment="1">
      <alignment horizontal="left"/>
      <protection/>
    </xf>
    <xf numFmtId="0" fontId="26" fillId="0" borderId="0" xfId="98" applyFont="1" applyFill="1">
      <alignment/>
      <protection/>
    </xf>
    <xf numFmtId="0" fontId="23" fillId="0" borderId="23" xfId="99" applyFont="1" applyBorder="1">
      <alignment/>
      <protection/>
    </xf>
    <xf numFmtId="3" fontId="26" fillId="0" borderId="70" xfId="97" applyNumberFormat="1" applyFont="1" applyFill="1" applyBorder="1" applyAlignment="1">
      <alignment vertical="center" wrapText="1"/>
      <protection/>
    </xf>
    <xf numFmtId="4" fontId="26" fillId="0" borderId="70" xfId="97" applyNumberFormat="1" applyFont="1" applyFill="1" applyBorder="1" applyAlignment="1">
      <alignment vertical="center" wrapText="1"/>
      <protection/>
    </xf>
    <xf numFmtId="3" fontId="23" fillId="0" borderId="70" xfId="97" applyNumberFormat="1" applyFont="1" applyFill="1" applyBorder="1" applyAlignment="1">
      <alignment horizontal="center" vertical="center" wrapText="1"/>
      <protection/>
    </xf>
    <xf numFmtId="0" fontId="24" fillId="0" borderId="23" xfId="101" applyFont="1" applyBorder="1" applyAlignment="1">
      <alignment horizontal="right" vertical="top"/>
      <protection/>
    </xf>
    <xf numFmtId="0" fontId="73" fillId="0" borderId="71" xfId="0" applyFont="1" applyBorder="1" applyAlignment="1">
      <alignment vertical="top"/>
    </xf>
    <xf numFmtId="0" fontId="73" fillId="0" borderId="70" xfId="0" applyFont="1" applyBorder="1" applyAlignment="1">
      <alignment vertical="top"/>
    </xf>
    <xf numFmtId="0" fontId="73" fillId="0" borderId="72" xfId="0" applyFont="1" applyBorder="1" applyAlignment="1">
      <alignment vertical="top"/>
    </xf>
    <xf numFmtId="2" fontId="23" fillId="0" borderId="0" xfId="99" applyNumberFormat="1" applyFont="1" applyAlignment="1">
      <alignment horizontal="right" wrapText="1"/>
      <protection/>
    </xf>
    <xf numFmtId="0" fontId="39" fillId="0" borderId="0" xfId="97" applyFont="1" applyFill="1" applyBorder="1" applyAlignment="1">
      <alignment horizontal="center" vertical="center"/>
      <protection/>
    </xf>
    <xf numFmtId="0" fontId="33" fillId="0" borderId="0" xfId="97" applyFont="1" applyFill="1" applyAlignment="1">
      <alignment horizontal="left" vertical="center" wrapText="1"/>
      <protection/>
    </xf>
    <xf numFmtId="0" fontId="41" fillId="0" borderId="0" xfId="102" applyFont="1" applyFill="1" applyAlignment="1">
      <alignment horizontal="left" vertical="center" wrapText="1"/>
      <protection/>
    </xf>
    <xf numFmtId="0" fontId="26" fillId="0" borderId="0" xfId="99" applyFont="1" applyFill="1" applyAlignment="1">
      <alignment horizontal="left" vertical="top"/>
      <protection/>
    </xf>
    <xf numFmtId="3" fontId="26" fillId="0" borderId="71" xfId="97" applyNumberFormat="1" applyFont="1" applyFill="1" applyBorder="1" applyAlignment="1">
      <alignment vertical="center" wrapText="1"/>
      <protection/>
    </xf>
    <xf numFmtId="3" fontId="26" fillId="0" borderId="72" xfId="97" applyNumberFormat="1" applyFont="1" applyFill="1" applyBorder="1" applyAlignment="1">
      <alignment vertical="center" wrapText="1"/>
      <protection/>
    </xf>
    <xf numFmtId="0" fontId="33" fillId="0" borderId="0" xfId="97" applyFont="1" applyFill="1" applyAlignment="1">
      <alignment horizontal="left" vertical="center"/>
      <protection/>
    </xf>
    <xf numFmtId="0" fontId="26" fillId="0" borderId="0" xfId="99" applyFont="1" applyFill="1" applyBorder="1" applyAlignment="1">
      <alignment horizontal="left" vertical="top" wrapText="1"/>
      <protection/>
    </xf>
    <xf numFmtId="3" fontId="23" fillId="0" borderId="21" xfId="97" applyNumberFormat="1" applyFont="1" applyFill="1" applyBorder="1" applyAlignment="1">
      <alignment vertical="center" wrapText="1"/>
      <protection/>
    </xf>
    <xf numFmtId="2" fontId="23" fillId="0" borderId="73" xfId="97" applyNumberFormat="1" applyFont="1" applyFill="1" applyBorder="1" applyAlignment="1">
      <alignment horizontal="center" vertical="center" wrapText="1"/>
      <protection/>
    </xf>
    <xf numFmtId="2" fontId="23" fillId="0" borderId="74" xfId="97" applyNumberFormat="1" applyFont="1" applyFill="1" applyBorder="1" applyAlignment="1">
      <alignment horizontal="center" vertical="center" wrapText="1"/>
      <protection/>
    </xf>
    <xf numFmtId="0" fontId="23" fillId="0" borderId="75" xfId="97" applyFont="1" applyFill="1" applyBorder="1" applyAlignment="1">
      <alignment horizontal="center" vertical="center" wrapText="1"/>
      <protection/>
    </xf>
    <xf numFmtId="0" fontId="23" fillId="0" borderId="76" xfId="97" applyFont="1" applyFill="1" applyBorder="1" applyAlignment="1">
      <alignment horizontal="center" vertical="center" wrapText="1"/>
      <protection/>
    </xf>
    <xf numFmtId="0" fontId="23" fillId="0" borderId="43" xfId="97" applyFont="1" applyFill="1" applyBorder="1" applyAlignment="1">
      <alignment horizontal="center" vertical="center" wrapText="1"/>
      <protection/>
    </xf>
    <xf numFmtId="0" fontId="23" fillId="0" borderId="44" xfId="97" applyFont="1" applyFill="1" applyBorder="1" applyAlignment="1">
      <alignment horizontal="center" vertical="center" wrapText="1"/>
      <protection/>
    </xf>
    <xf numFmtId="0" fontId="23" fillId="0" borderId="77" xfId="97" applyFont="1" applyFill="1" applyBorder="1" applyAlignment="1">
      <alignment horizontal="center" vertical="center" wrapText="1"/>
      <protection/>
    </xf>
    <xf numFmtId="0" fontId="23" fillId="0" borderId="78" xfId="97" applyFont="1" applyFill="1" applyBorder="1" applyAlignment="1">
      <alignment horizontal="center" vertical="center" wrapText="1"/>
      <protection/>
    </xf>
    <xf numFmtId="0" fontId="23" fillId="0" borderId="79" xfId="97" applyFont="1" applyFill="1" applyBorder="1" applyAlignment="1">
      <alignment horizontal="center" vertical="center" wrapText="1"/>
      <protection/>
    </xf>
    <xf numFmtId="3" fontId="23" fillId="0" borderId="32" xfId="97" applyNumberFormat="1" applyFont="1" applyFill="1" applyBorder="1" applyAlignment="1">
      <alignment vertical="center" wrapText="1"/>
      <protection/>
    </xf>
    <xf numFmtId="0" fontId="33" fillId="0" borderId="0" xfId="98" applyFont="1" applyFill="1" applyBorder="1" applyAlignment="1">
      <alignment horizontal="left" vertical="top" wrapText="1"/>
      <protection/>
    </xf>
    <xf numFmtId="0" fontId="48" fillId="0" borderId="31" xfId="96" applyFont="1" applyBorder="1" applyAlignment="1">
      <alignment horizontal="left" vertical="top" wrapText="1"/>
      <protection/>
    </xf>
    <xf numFmtId="0" fontId="48" fillId="0" borderId="20" xfId="96" applyFont="1" applyBorder="1" applyAlignment="1">
      <alignment horizontal="left" vertical="top" wrapText="1"/>
      <protection/>
    </xf>
    <xf numFmtId="0" fontId="43" fillId="0" borderId="0" xfId="96" applyFont="1" applyAlignment="1">
      <alignment horizontal="center" vertical="top"/>
      <protection/>
    </xf>
    <xf numFmtId="0" fontId="17" fillId="0" borderId="0" xfId="96" applyFont="1" applyAlignment="1">
      <alignment horizontal="center" vertical="top"/>
      <protection/>
    </xf>
    <xf numFmtId="0" fontId="44" fillId="0" borderId="0" xfId="96" applyFont="1" applyAlignment="1">
      <alignment horizontal="center"/>
      <protection/>
    </xf>
    <xf numFmtId="0" fontId="17" fillId="0" borderId="0" xfId="96" applyFont="1" applyAlignment="1">
      <alignment/>
      <protection/>
    </xf>
    <xf numFmtId="0" fontId="49" fillId="0" borderId="25" xfId="96" applyFont="1" applyBorder="1" applyAlignment="1">
      <alignment horizontal="justify" vertical="center"/>
      <protection/>
    </xf>
    <xf numFmtId="0" fontId="49" fillId="0" borderId="20" xfId="96" applyFont="1" applyBorder="1" applyAlignment="1">
      <alignment horizontal="justify" vertical="center"/>
      <protection/>
    </xf>
    <xf numFmtId="0" fontId="49" fillId="0" borderId="32" xfId="96" applyFont="1" applyBorder="1" applyAlignment="1">
      <alignment horizontal="justify" vertical="center"/>
      <protection/>
    </xf>
    <xf numFmtId="0" fontId="34" fillId="0" borderId="0" xfId="98" applyFont="1" applyFill="1" applyAlignment="1" applyProtection="1">
      <alignment horizontal="left" vertical="center" wrapText="1"/>
      <protection locked="0"/>
    </xf>
    <xf numFmtId="0" fontId="86" fillId="0" borderId="71" xfId="0" applyFont="1" applyBorder="1" applyAlignment="1">
      <alignment horizontal="center"/>
    </xf>
    <xf numFmtId="0" fontId="86" fillId="0" borderId="70" xfId="0" applyFont="1" applyBorder="1" applyAlignment="1">
      <alignment horizontal="center"/>
    </xf>
    <xf numFmtId="0" fontId="86" fillId="0" borderId="72" xfId="0" applyFont="1" applyBorder="1" applyAlignment="1">
      <alignment horizontal="center"/>
    </xf>
    <xf numFmtId="0" fontId="73" fillId="0" borderId="71" xfId="0" applyFont="1" applyBorder="1" applyAlignment="1">
      <alignment vertical="top"/>
    </xf>
    <xf numFmtId="0" fontId="73" fillId="0" borderId="70" xfId="0" applyFont="1" applyBorder="1" applyAlignment="1">
      <alignment vertical="top"/>
    </xf>
    <xf numFmtId="0" fontId="73" fillId="0" borderId="72" xfId="0" applyFont="1" applyBorder="1" applyAlignment="1">
      <alignment vertical="top"/>
    </xf>
    <xf numFmtId="0" fontId="38" fillId="0" borderId="0" xfId="98" applyFont="1" applyAlignment="1" applyProtection="1">
      <alignment horizontal="left" vertical="top" wrapText="1"/>
      <protection locked="0"/>
    </xf>
    <xf numFmtId="0" fontId="84" fillId="0" borderId="21" xfId="0" applyFont="1" applyBorder="1" applyAlignment="1">
      <alignment horizontal="center" vertical="center"/>
    </xf>
    <xf numFmtId="0" fontId="84" fillId="53" borderId="21" xfId="0" applyFont="1" applyFill="1" applyBorder="1" applyAlignment="1">
      <alignment horizontal="center" vertical="center" wrapText="1"/>
    </xf>
    <xf numFmtId="0" fontId="73" fillId="52" borderId="71" xfId="0" applyFont="1" applyFill="1" applyBorder="1" applyAlignment="1">
      <alignment vertical="top"/>
    </xf>
    <xf numFmtId="0" fontId="73" fillId="52" borderId="70" xfId="0" applyFont="1" applyFill="1" applyBorder="1" applyAlignment="1">
      <alignment vertical="top"/>
    </xf>
    <xf numFmtId="0" fontId="73" fillId="52" borderId="72" xfId="0" applyFont="1" applyFill="1" applyBorder="1" applyAlignment="1">
      <alignment vertical="top"/>
    </xf>
    <xf numFmtId="0" fontId="73" fillId="52" borderId="71" xfId="0" applyFont="1" applyFill="1" applyBorder="1" applyAlignment="1">
      <alignment vertical="top" wrapText="1"/>
    </xf>
    <xf numFmtId="0" fontId="73" fillId="52" borderId="70" xfId="0" applyFont="1" applyFill="1" applyBorder="1" applyAlignment="1">
      <alignment vertical="top" wrapText="1"/>
    </xf>
    <xf numFmtId="0" fontId="73" fillId="52" borderId="72" xfId="0" applyFont="1" applyFill="1" applyBorder="1" applyAlignment="1">
      <alignment vertical="top" wrapText="1"/>
    </xf>
    <xf numFmtId="0" fontId="84" fillId="0" borderId="21" xfId="0" applyFont="1" applyBorder="1" applyAlignment="1">
      <alignment horizontal="center" vertical="center" wrapText="1"/>
    </xf>
    <xf numFmtId="0" fontId="0" fillId="0" borderId="71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35" fillId="0" borderId="0" xfId="98" applyFont="1" applyAlignment="1" applyProtection="1" quotePrefix="1">
      <alignment horizontal="center"/>
      <protection/>
    </xf>
    <xf numFmtId="0" fontId="33" fillId="51" borderId="0" xfId="98" applyFont="1" applyFill="1" applyBorder="1" applyAlignment="1">
      <alignment horizontal="left"/>
      <protection/>
    </xf>
    <xf numFmtId="0" fontId="34" fillId="0" borderId="0" xfId="98" applyFont="1" applyAlignment="1" applyProtection="1">
      <alignment horizontal="left" vertical="top" wrapText="1"/>
      <protection locked="0"/>
    </xf>
    <xf numFmtId="0" fontId="23" fillId="0" borderId="0" xfId="98" applyFont="1" applyAlignment="1" applyProtection="1">
      <alignment horizontal="left" vertical="top" wrapText="1"/>
      <protection/>
    </xf>
    <xf numFmtId="0" fontId="30" fillId="0" borderId="80" xfId="103" applyFont="1" applyBorder="1" applyAlignment="1">
      <alignment horizontal="left" vertical="top" wrapText="1"/>
      <protection/>
    </xf>
    <xf numFmtId="0" fontId="30" fillId="0" borderId="81" xfId="103" applyFont="1" applyBorder="1" applyAlignment="1">
      <alignment horizontal="left" vertical="top" wrapText="1"/>
      <protection/>
    </xf>
    <xf numFmtId="0" fontId="30" fillId="0" borderId="82" xfId="103" applyFont="1" applyBorder="1" applyAlignment="1">
      <alignment horizontal="left" vertical="top" wrapText="1"/>
      <protection/>
    </xf>
    <xf numFmtId="0" fontId="30" fillId="0" borderId="80" xfId="103" applyFont="1" applyBorder="1" applyAlignment="1">
      <alignment horizontal="center" vertical="top" wrapText="1"/>
      <protection/>
    </xf>
    <xf numFmtId="0" fontId="30" fillId="0" borderId="81" xfId="103" applyFont="1" applyBorder="1" applyAlignment="1">
      <alignment horizontal="center" vertical="top" wrapText="1"/>
      <protection/>
    </xf>
    <xf numFmtId="0" fontId="30" fillId="0" borderId="82" xfId="103" applyFont="1" applyBorder="1" applyAlignment="1">
      <alignment horizontal="center" vertical="top" wrapText="1"/>
      <protection/>
    </xf>
    <xf numFmtId="0" fontId="29" fillId="0" borderId="29" xfId="98" applyFont="1" applyBorder="1" applyAlignment="1">
      <alignment horizontal="center" vertical="justify"/>
      <protection/>
    </xf>
    <xf numFmtId="0" fontId="34" fillId="0" borderId="0" xfId="98" applyFont="1" applyAlignment="1" applyProtection="1">
      <alignment horizontal="left" vertical="center" wrapText="1"/>
      <protection locked="0"/>
    </xf>
    <xf numFmtId="0" fontId="24" fillId="0" borderId="47" xfId="98" applyFont="1" applyBorder="1" applyAlignment="1">
      <alignment horizontal="center" vertical="center"/>
      <protection/>
    </xf>
    <xf numFmtId="0" fontId="24" fillId="0" borderId="48" xfId="98" applyFont="1" applyBorder="1" applyAlignment="1">
      <alignment horizontal="center" vertical="center"/>
      <protection/>
    </xf>
    <xf numFmtId="0" fontId="33" fillId="0" borderId="0" xfId="98" applyFont="1" applyAlignment="1">
      <alignment horizontal="center" vertical="center" wrapText="1"/>
      <protection/>
    </xf>
    <xf numFmtId="0" fontId="25" fillId="0" borderId="80" xfId="98" applyFont="1" applyBorder="1" applyAlignment="1">
      <alignment horizontal="left" vertical="top" wrapText="1"/>
      <protection/>
    </xf>
    <xf numFmtId="0" fontId="25" fillId="0" borderId="81" xfId="98" applyFont="1" applyBorder="1" applyAlignment="1">
      <alignment horizontal="left" vertical="top" wrapText="1"/>
      <protection/>
    </xf>
    <xf numFmtId="0" fontId="25" fillId="0" borderId="82" xfId="98" applyFont="1" applyBorder="1" applyAlignment="1">
      <alignment horizontal="left" vertical="top" wrapText="1"/>
      <protection/>
    </xf>
    <xf numFmtId="0" fontId="30" fillId="0" borderId="83" xfId="103" applyFont="1" applyBorder="1" applyAlignment="1">
      <alignment horizontal="left" vertical="top" wrapText="1"/>
      <protection/>
    </xf>
    <xf numFmtId="0" fontId="30" fillId="0" borderId="84" xfId="103" applyFont="1" applyBorder="1" applyAlignment="1">
      <alignment horizontal="left" vertical="top" wrapText="1"/>
      <protection/>
    </xf>
    <xf numFmtId="0" fontId="24" fillId="0" borderId="60" xfId="98" applyFont="1" applyBorder="1" applyAlignment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heet 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_1080  сводный расчет" xfId="97"/>
    <cellStyle name="Обычный_6200_PRT" xfId="98"/>
    <cellStyle name="Обычный_6200_PRT 2" xfId="99"/>
    <cellStyle name="Обычный_6273" xfId="100"/>
    <cellStyle name="Обычный_6273 2" xfId="101"/>
    <cellStyle name="Обычный_Смета 19 Разработка СТУ" xfId="102"/>
    <cellStyle name="Обычный_Смета ПИР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3" xfId="110"/>
    <cellStyle name="Связанная ячейка" xfId="111"/>
    <cellStyle name="Текст предупреждения" xfId="112"/>
    <cellStyle name="Comma" xfId="113"/>
    <cellStyle name="Comma [0]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0;&#1076;&#1086;&#1088;&#1077;&#1085;&#1082;&#1086;\d\SMETA\INGGEO\1030\1030%20&#1082;&#1072;&#1083;&#1100;&#1082;&#1091;&#1083;&#1103;&#1094;&#1080;&#1103;%20&#1079;&#1072;&#1090;&#1088;&#1072;&#109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Docs\Zarplata_1\&#1044;&#1077;&#1085;&#1080;&#1089;\&#1089;&#1086;&#1093;&#1088;&#1072;&#1085;&#1080;&#1090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Lucia\SMETI\04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server\&#1087;&#1083;&#1072;&#1085;&#1086;&#1074;&#1099;&#1081;\&#1057;&#1052;&#1045;&#1058;&#1067;\INGGEO\1141-1156\11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&#1057;&#1052;&#1045;&#1058;&#1067;\INGGEO\1300-02,07-1350\1141-1156\115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server\&#1087;&#1083;&#1072;&#1085;&#1086;&#1074;&#1099;&#1081;\&#1057;&#1052;&#1045;&#1058;&#1067;\INGGEO\1300-02,07-1350\1141-1156\115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s110030\Exchange\&#1055;&#1069;&#1054;\&#1048;&#1085;&#1078;&#1043;&#1077;&#1086;&#1044;&#1086;&#1088;\&#1044;&#1054;&#1043;&#1054;&#1042;&#1054;&#1056;&#1067;\&#1043;&#1086;&#1088;.&#1050;&#1083;&#1102;&#1095;-&#1058;&#1091;&#1072;&#1087;&#1089;&#1077;\&#1043;&#1086;&#1088;&#1103;&#1095;&#1080;&#1081;%20&#1082;&#1083;&#1102;&#1095;-&#1058;&#1091;&#1072;&#1087;&#1089;&#1077;%20&#1087;&#1086;%20&#1089;&#1090;&#1072;&#1088;&#1086;&#1084;&#1091;%20&#1057;&#1041;&#1062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&#1057;&#1084;&#1077;&#1090;&#1099;%20&#1048;&#1048;\Docs\Zarplata_1\&#1044;&#1077;&#1085;&#1080;&#1089;\&#1089;&#1086;&#1093;&#1088;&#1072;&#1085;&#1080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№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Лист1"/>
      <sheetName val="проект"/>
      <sheetName val="командировочн"/>
      <sheetName val="свод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В1 стар"/>
      <sheetName val="Сводная В2 стар"/>
      <sheetName val="Сводная В3 стар"/>
      <sheetName val="Сводная Общ. стар"/>
      <sheetName val="П В1стар"/>
      <sheetName val="П В2 стар"/>
      <sheetName val="П В3 ста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SheetLayoutView="85" zoomScalePageLayoutView="0" workbookViewId="0" topLeftCell="A1">
      <selection activeCell="F2" sqref="D1:F2"/>
    </sheetView>
  </sheetViews>
  <sheetFormatPr defaultColWidth="9.140625" defaultRowHeight="15"/>
  <cols>
    <col min="1" max="1" width="6.28125" style="81" customWidth="1"/>
    <col min="2" max="2" width="29.57421875" style="81" customWidth="1"/>
    <col min="3" max="3" width="16.00390625" style="81" customWidth="1"/>
    <col min="4" max="4" width="13.00390625" style="81" customWidth="1"/>
    <col min="5" max="5" width="15.8515625" style="81" customWidth="1"/>
    <col min="6" max="6" width="15.00390625" style="81" customWidth="1"/>
    <col min="7" max="7" width="17.57421875" style="81" customWidth="1"/>
    <col min="8" max="9" width="15.57421875" style="81" bestFit="1" customWidth="1"/>
    <col min="10" max="10" width="15.7109375" style="81" customWidth="1"/>
    <col min="11" max="16384" width="9.140625" style="81" customWidth="1"/>
  </cols>
  <sheetData>
    <row r="1" spans="1:21" s="61" customFormat="1" ht="12.75" customHeight="1">
      <c r="A1" s="68" t="s">
        <v>158</v>
      </c>
      <c r="B1" s="68"/>
      <c r="C1" s="68"/>
      <c r="E1" s="296"/>
      <c r="F1" s="296"/>
      <c r="J1" s="72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s="61" customFormat="1" ht="17.25">
      <c r="A2" s="68" t="s">
        <v>159</v>
      </c>
      <c r="B2" s="68"/>
      <c r="C2" s="68"/>
      <c r="E2" s="79"/>
      <c r="F2" s="76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s="61" customFormat="1" ht="12.75" customHeight="1">
      <c r="A3" s="74" t="s">
        <v>160</v>
      </c>
      <c r="B3" s="74"/>
      <c r="C3" s="74"/>
      <c r="D3" s="69"/>
      <c r="H3" s="69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s="61" customFormat="1" ht="17.25" customHeight="1">
      <c r="A4" s="75" t="s">
        <v>161</v>
      </c>
      <c r="B4" s="75"/>
      <c r="C4" s="75"/>
      <c r="D4" s="75"/>
      <c r="J4" s="72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s="61" customFormat="1" ht="16.5" customHeight="1">
      <c r="A5" s="75" t="s">
        <v>162</v>
      </c>
      <c r="B5" s="75"/>
      <c r="C5" s="75"/>
      <c r="D5" s="75"/>
      <c r="J5" s="72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s="61" customFormat="1" ht="12.75" customHeight="1">
      <c r="A6" s="281" t="s">
        <v>39</v>
      </c>
      <c r="B6" s="281"/>
      <c r="C6" s="281"/>
      <c r="E6" s="65"/>
      <c r="F6" s="65"/>
      <c r="H6" s="79"/>
      <c r="I6" s="66"/>
      <c r="J6" s="72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s="61" customFormat="1" ht="12.75" customHeight="1">
      <c r="A7" s="68"/>
      <c r="B7" s="68"/>
      <c r="C7" s="68"/>
      <c r="D7" s="69"/>
      <c r="E7" s="70"/>
      <c r="F7" s="65"/>
      <c r="I7" s="71"/>
      <c r="J7" s="72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s="61" customFormat="1" ht="17.25">
      <c r="A8" s="68"/>
      <c r="B8" s="68"/>
      <c r="C8" s="68"/>
      <c r="D8" s="69"/>
      <c r="E8" s="70"/>
      <c r="F8" s="65"/>
      <c r="J8" s="72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s="61" customFormat="1" ht="12.75" customHeight="1">
      <c r="A9" s="74"/>
      <c r="B9" s="74"/>
      <c r="C9" s="74"/>
      <c r="D9" s="69"/>
      <c r="E9" s="70"/>
      <c r="F9" s="65"/>
      <c r="H9" s="296"/>
      <c r="I9" s="296"/>
      <c r="J9" s="72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s="61" customFormat="1" ht="12.75" customHeight="1">
      <c r="A10" s="297" t="s">
        <v>30</v>
      </c>
      <c r="B10" s="297"/>
      <c r="C10" s="297"/>
      <c r="D10" s="297"/>
      <c r="E10" s="297"/>
      <c r="F10" s="297"/>
      <c r="H10" s="79"/>
      <c r="I10" s="76"/>
      <c r="J10" s="72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61" customFormat="1" ht="12.75" customHeight="1">
      <c r="A11" s="80"/>
      <c r="B11" s="80"/>
      <c r="C11" s="80"/>
      <c r="D11" s="80"/>
      <c r="E11" s="80"/>
      <c r="F11" s="80"/>
      <c r="H11" s="79"/>
      <c r="I11" s="76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6" ht="30.75" customHeight="1">
      <c r="A12" s="298" t="s">
        <v>31</v>
      </c>
      <c r="B12" s="298"/>
      <c r="C12" s="298"/>
      <c r="D12" s="298"/>
      <c r="E12" s="298"/>
      <c r="F12" s="298"/>
    </row>
    <row r="13" spans="1:6" ht="15.75" customHeight="1">
      <c r="A13" s="298" t="s">
        <v>167</v>
      </c>
      <c r="B13" s="303"/>
      <c r="C13" s="303"/>
      <c r="D13" s="303"/>
      <c r="E13" s="303"/>
      <c r="F13" s="303"/>
    </row>
    <row r="14" spans="1:6" ht="25.5" customHeight="1">
      <c r="A14" s="303"/>
      <c r="B14" s="303"/>
      <c r="C14" s="303"/>
      <c r="D14" s="303"/>
      <c r="E14" s="303"/>
      <c r="F14" s="303"/>
    </row>
    <row r="15" spans="1:7" s="83" customFormat="1" ht="18.75" customHeight="1">
      <c r="A15" s="299"/>
      <c r="B15" s="299"/>
      <c r="C15" s="299"/>
      <c r="D15" s="299"/>
      <c r="E15" s="300"/>
      <c r="F15" s="300"/>
      <c r="G15" s="82"/>
    </row>
    <row r="16" spans="1:7" s="83" customFormat="1" ht="27.75" customHeight="1">
      <c r="A16" s="241" t="s">
        <v>98</v>
      </c>
      <c r="B16" s="236"/>
      <c r="C16" s="304" t="s">
        <v>155</v>
      </c>
      <c r="D16" s="304"/>
      <c r="E16" s="304"/>
      <c r="F16" s="304"/>
      <c r="G16" s="86"/>
    </row>
    <row r="17" spans="1:6" ht="22.5" customHeight="1" thickBot="1">
      <c r="A17" s="87"/>
      <c r="B17" s="88"/>
      <c r="C17" s="89"/>
      <c r="D17" s="84"/>
      <c r="E17" s="85"/>
      <c r="F17" s="85"/>
    </row>
    <row r="18" spans="1:6" ht="25.5" customHeight="1" thickTop="1">
      <c r="A18" s="306" t="s">
        <v>33</v>
      </c>
      <c r="B18" s="308" t="s">
        <v>34</v>
      </c>
      <c r="C18" s="309"/>
      <c r="D18" s="312" t="s">
        <v>35</v>
      </c>
      <c r="E18" s="313"/>
      <c r="F18" s="314"/>
    </row>
    <row r="19" spans="1:6" ht="39" thickBot="1">
      <c r="A19" s="307"/>
      <c r="B19" s="310"/>
      <c r="C19" s="311"/>
      <c r="D19" s="90" t="s">
        <v>36</v>
      </c>
      <c r="E19" s="91" t="s">
        <v>26</v>
      </c>
      <c r="F19" s="92" t="s">
        <v>37</v>
      </c>
    </row>
    <row r="20" spans="1:8" ht="12.75">
      <c r="A20" s="93">
        <v>1</v>
      </c>
      <c r="B20" s="315" t="s">
        <v>38</v>
      </c>
      <c r="C20" s="315"/>
      <c r="D20" s="237">
        <f>геодезия!E69</f>
        <v>71704.75494299999</v>
      </c>
      <c r="E20" s="237">
        <v>0</v>
      </c>
      <c r="F20" s="238">
        <f>+E20+D20</f>
        <v>71704.75494299999</v>
      </c>
      <c r="H20" s="81" t="s">
        <v>0</v>
      </c>
    </row>
    <row r="21" spans="1:6" ht="12.75">
      <c r="A21" s="93">
        <v>2</v>
      </c>
      <c r="B21" s="305" t="s">
        <v>163</v>
      </c>
      <c r="C21" s="305"/>
      <c r="D21" s="237">
        <f>геология!F43</f>
        <v>121896.61964399998</v>
      </c>
      <c r="E21" s="237">
        <v>0</v>
      </c>
      <c r="F21" s="238">
        <f>D21</f>
        <v>121896.61964399998</v>
      </c>
    </row>
    <row r="22" spans="1:6" ht="12.75">
      <c r="A22" s="93">
        <v>3</v>
      </c>
      <c r="B22" s="305" t="s">
        <v>164</v>
      </c>
      <c r="C22" s="305"/>
      <c r="D22" s="237">
        <f>проект!I14</f>
        <v>194820.5922732</v>
      </c>
      <c r="E22" s="237">
        <v>0</v>
      </c>
      <c r="F22" s="238">
        <f>D22</f>
        <v>194820.5922732</v>
      </c>
    </row>
    <row r="23" spans="1:6" ht="12.75" customHeight="1">
      <c r="A23" s="93">
        <v>4</v>
      </c>
      <c r="B23" s="305" t="s">
        <v>165</v>
      </c>
      <c r="C23" s="305"/>
      <c r="D23" s="237">
        <f>проект!I21</f>
        <v>317865.1768668</v>
      </c>
      <c r="E23" s="237">
        <v>0</v>
      </c>
      <c r="F23" s="238">
        <f>D23</f>
        <v>317865.1768668</v>
      </c>
    </row>
    <row r="24" spans="1:6" ht="15.75">
      <c r="A24" s="94">
        <v>5</v>
      </c>
      <c r="B24" s="301" t="s">
        <v>156</v>
      </c>
      <c r="C24" s="302"/>
      <c r="D24" s="274">
        <f>SUM(D20:D23)</f>
        <v>706287.1437269999</v>
      </c>
      <c r="E24" s="274">
        <f>SUM(E20:E23)</f>
        <v>0</v>
      </c>
      <c r="F24" s="239">
        <f>SUM(F20:F23)</f>
        <v>706287.1437269999</v>
      </c>
    </row>
    <row r="25" spans="1:6" ht="15.75">
      <c r="A25" s="94">
        <v>6</v>
      </c>
      <c r="B25" s="289" t="s">
        <v>166</v>
      </c>
      <c r="C25" s="290">
        <v>0.7</v>
      </c>
      <c r="D25" s="274">
        <f>D24*C25</f>
        <v>494401.00060889986</v>
      </c>
      <c r="E25" s="291">
        <v>0</v>
      </c>
      <c r="F25" s="239">
        <f>D25</f>
        <v>494401.00060889986</v>
      </c>
    </row>
    <row r="26" spans="1:6" ht="16.5" thickBot="1">
      <c r="A26" s="242">
        <v>7</v>
      </c>
      <c r="B26" s="95" t="s">
        <v>147</v>
      </c>
      <c r="C26" s="96"/>
      <c r="D26" s="280">
        <f>D24</f>
        <v>706287.1437269999</v>
      </c>
      <c r="E26" s="240">
        <v>0</v>
      </c>
      <c r="F26" s="273">
        <f>F25</f>
        <v>494401.00060889986</v>
      </c>
    </row>
    <row r="27" spans="1:6" ht="26.25" customHeight="1" thickTop="1">
      <c r="A27" s="97"/>
      <c r="B27" s="98"/>
      <c r="C27" s="99"/>
      <c r="D27" s="100"/>
      <c r="E27" s="100"/>
      <c r="F27" s="101"/>
    </row>
    <row r="28" spans="2:9" s="61" customFormat="1" ht="13.5" customHeight="1">
      <c r="B28" s="277"/>
      <c r="C28" s="62"/>
      <c r="D28" s="62"/>
      <c r="E28" s="278"/>
      <c r="F28" s="277"/>
      <c r="I28" s="66"/>
    </row>
    <row r="29" spans="2:9" s="61" customFormat="1" ht="13.5" customHeight="1">
      <c r="B29" s="67"/>
      <c r="C29" s="102"/>
      <c r="D29" s="63"/>
      <c r="E29" s="64"/>
      <c r="F29" s="65"/>
      <c r="I29" s="66"/>
    </row>
    <row r="30" spans="1:8" ht="15.75">
      <c r="A30" s="97"/>
      <c r="B30" s="98"/>
      <c r="C30" s="99"/>
      <c r="D30" s="100"/>
      <c r="E30" s="100"/>
      <c r="F30" s="101"/>
      <c r="G30" s="103"/>
      <c r="H30" s="103"/>
    </row>
    <row r="31" spans="1:8" ht="15.75">
      <c r="A31" s="97"/>
      <c r="B31" s="98"/>
      <c r="C31" s="99"/>
      <c r="D31" s="100"/>
      <c r="E31" s="100"/>
      <c r="F31" s="101"/>
      <c r="G31" s="103"/>
      <c r="H31" s="103"/>
    </row>
    <row r="32" spans="6:8" ht="13.5">
      <c r="F32" s="78"/>
      <c r="G32" s="64" t="s">
        <v>0</v>
      </c>
      <c r="H32" s="103"/>
    </row>
    <row r="33" spans="6:8" ht="12.75">
      <c r="F33" s="78"/>
      <c r="G33" s="77"/>
      <c r="H33" s="103"/>
    </row>
    <row r="34" spans="6:8" ht="13.5">
      <c r="F34" s="78"/>
      <c r="G34" s="64" t="s">
        <v>0</v>
      </c>
      <c r="H34" s="103"/>
    </row>
    <row r="35" spans="1:8" ht="15.75">
      <c r="A35" s="97"/>
      <c r="B35" s="98"/>
      <c r="C35" s="99"/>
      <c r="D35" s="100"/>
      <c r="E35" s="100"/>
      <c r="F35" s="101"/>
      <c r="G35" s="103"/>
      <c r="H35" s="103"/>
    </row>
    <row r="36" spans="1:8" ht="14.25">
      <c r="A36" s="97"/>
      <c r="B36" s="98"/>
      <c r="C36" s="99"/>
      <c r="D36" s="104"/>
      <c r="E36" s="104"/>
      <c r="F36" s="104"/>
      <c r="G36" s="103"/>
      <c r="H36" s="103"/>
    </row>
    <row r="40" ht="12.75">
      <c r="C40" s="81" t="s">
        <v>0</v>
      </c>
    </row>
  </sheetData>
  <sheetProtection/>
  <mergeCells count="16">
    <mergeCell ref="B24:C24"/>
    <mergeCell ref="A13:F14"/>
    <mergeCell ref="C16:F16"/>
    <mergeCell ref="B21:C21"/>
    <mergeCell ref="B22:C22"/>
    <mergeCell ref="B23:C23"/>
    <mergeCell ref="A18:A19"/>
    <mergeCell ref="B18:C19"/>
    <mergeCell ref="D18:F18"/>
    <mergeCell ref="B20:C20"/>
    <mergeCell ref="E1:F1"/>
    <mergeCell ref="H9:I9"/>
    <mergeCell ref="A10:F10"/>
    <mergeCell ref="A12:F12"/>
    <mergeCell ref="A15:D15"/>
    <mergeCell ref="E15:F15"/>
  </mergeCells>
  <printOptions/>
  <pageMargins left="0.7" right="0.18" top="0.51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8"/>
  <sheetViews>
    <sheetView zoomScaleSheetLayoutView="70" zoomScalePageLayoutView="0" workbookViewId="0" topLeftCell="A58">
      <selection activeCell="H65" sqref="H65"/>
    </sheetView>
  </sheetViews>
  <sheetFormatPr defaultColWidth="9.140625" defaultRowHeight="15"/>
  <cols>
    <col min="1" max="1" width="5.7109375" style="110" customWidth="1"/>
    <col min="2" max="2" width="47.00390625" style="106" customWidth="1"/>
    <col min="3" max="3" width="48.57421875" style="106" customWidth="1"/>
    <col min="4" max="4" width="26.140625" style="110" customWidth="1"/>
    <col min="5" max="5" width="11.57421875" style="110" customWidth="1"/>
    <col min="6" max="6" width="9.421875" style="106" customWidth="1"/>
    <col min="7" max="7" width="6.7109375" style="106" customWidth="1"/>
    <col min="8" max="16384" width="9.140625" style="106" customWidth="1"/>
  </cols>
  <sheetData>
    <row r="1" spans="1:5" s="108" customFormat="1" ht="13.5">
      <c r="A1" s="105"/>
      <c r="B1" s="106"/>
      <c r="C1" s="106"/>
      <c r="D1" s="2"/>
      <c r="E1" s="71" t="s">
        <v>29</v>
      </c>
    </row>
    <row r="2" spans="1:5" s="108" customFormat="1" ht="12.75">
      <c r="A2" s="105"/>
      <c r="B2" s="106"/>
      <c r="C2" s="106"/>
      <c r="D2" s="2"/>
      <c r="E2" s="107"/>
    </row>
    <row r="3" spans="1:5" s="108" customFormat="1" ht="12.75">
      <c r="A3" s="105"/>
      <c r="B3" s="106"/>
      <c r="C3" s="106"/>
      <c r="D3" s="106"/>
      <c r="E3" s="107"/>
    </row>
    <row r="4" spans="1:5" s="108" customFormat="1" ht="12.75">
      <c r="A4" s="105"/>
      <c r="B4" s="106"/>
      <c r="C4" s="106"/>
      <c r="D4" s="106"/>
      <c r="E4" s="107"/>
    </row>
    <row r="5" spans="1:5" s="108" customFormat="1" ht="18.75" customHeight="1">
      <c r="A5" s="319" t="s">
        <v>40</v>
      </c>
      <c r="B5" s="320"/>
      <c r="C5" s="320"/>
      <c r="D5" s="320"/>
      <c r="E5" s="320"/>
    </row>
    <row r="6" spans="1:5" s="108" customFormat="1" ht="14.25">
      <c r="A6" s="321" t="s">
        <v>27</v>
      </c>
      <c r="B6" s="322"/>
      <c r="C6" s="322"/>
      <c r="D6" s="322"/>
      <c r="E6" s="322"/>
    </row>
    <row r="7" spans="1:5" s="108" customFormat="1" ht="21" customHeight="1">
      <c r="A7" s="321" t="s">
        <v>41</v>
      </c>
      <c r="B7" s="322"/>
      <c r="C7" s="322"/>
      <c r="D7" s="322"/>
      <c r="E7" s="322"/>
    </row>
    <row r="8" spans="1:5" s="108" customFormat="1" ht="14.25">
      <c r="A8" s="105"/>
      <c r="B8" s="106"/>
      <c r="C8" s="109"/>
      <c r="D8" s="110"/>
      <c r="E8" s="110"/>
    </row>
    <row r="9" spans="2:9" s="17" customFormat="1" ht="48" customHeight="1">
      <c r="B9" s="54" t="s">
        <v>3</v>
      </c>
      <c r="C9" s="326" t="str">
        <f>свод!A13</f>
        <v>Капитальный ремонт ул.Красноармейская от ул.Луначарского до ул.Крайняя.</v>
      </c>
      <c r="D9" s="326"/>
      <c r="E9" s="326"/>
      <c r="F9" s="53"/>
      <c r="G9" s="53"/>
      <c r="H9" s="53"/>
      <c r="I9" s="53"/>
    </row>
    <row r="10" spans="2:9" s="17" customFormat="1" ht="3" customHeight="1">
      <c r="B10" s="19"/>
      <c r="C10" s="282"/>
      <c r="D10" s="283"/>
      <c r="E10" s="284"/>
      <c r="F10" s="21"/>
      <c r="G10" s="19"/>
      <c r="H10" s="22"/>
      <c r="I10" s="23"/>
    </row>
    <row r="11" spans="2:9" s="17" customFormat="1" ht="12.75" customHeight="1" hidden="1">
      <c r="B11" s="24" t="s">
        <v>4</v>
      </c>
      <c r="C11" s="285"/>
      <c r="D11" s="283"/>
      <c r="E11" s="284"/>
      <c r="F11" s="21"/>
      <c r="G11" s="26"/>
      <c r="H11" s="21"/>
      <c r="I11" s="23"/>
    </row>
    <row r="12" spans="2:9" s="17" customFormat="1" ht="15" customHeight="1" hidden="1">
      <c r="B12" s="24" t="s">
        <v>5</v>
      </c>
      <c r="C12" s="286"/>
      <c r="D12" s="283"/>
      <c r="E12" s="284"/>
      <c r="F12" s="170"/>
      <c r="G12" s="170"/>
      <c r="H12" s="170"/>
      <c r="I12" s="23"/>
    </row>
    <row r="13" spans="2:9" s="17" customFormat="1" ht="12.75" customHeight="1">
      <c r="B13" s="19"/>
      <c r="C13" s="287"/>
      <c r="D13" s="283"/>
      <c r="E13" s="284"/>
      <c r="F13" s="21"/>
      <c r="G13" s="26"/>
      <c r="H13" s="21"/>
      <c r="I13" s="23"/>
    </row>
    <row r="14" spans="2:9" s="17" customFormat="1" ht="15" customHeight="1">
      <c r="B14" s="27" t="s">
        <v>32</v>
      </c>
      <c r="C14" s="316" t="str">
        <f>свод!C16</f>
        <v>Администрация  Новотитаровского сельского поселения Динского района.</v>
      </c>
      <c r="D14" s="316"/>
      <c r="E14" s="316"/>
      <c r="F14" s="52"/>
      <c r="G14" s="52"/>
      <c r="H14" s="52"/>
      <c r="I14" s="23"/>
    </row>
    <row r="15" spans="2:10" s="17" customFormat="1" ht="15.75">
      <c r="B15" s="27"/>
      <c r="C15" s="316"/>
      <c r="D15" s="316"/>
      <c r="E15" s="316"/>
      <c r="F15" s="52"/>
      <c r="G15" s="52"/>
      <c r="H15" s="52"/>
      <c r="I15" s="23"/>
      <c r="J15" s="18"/>
    </row>
    <row r="16" spans="1:5" s="108" customFormat="1" ht="12.75">
      <c r="A16" s="105"/>
      <c r="B16" s="106"/>
      <c r="C16" s="106"/>
      <c r="D16" s="110"/>
      <c r="E16" s="111"/>
    </row>
    <row r="17" spans="1:5" s="108" customFormat="1" ht="13.5" thickBot="1">
      <c r="A17" s="110"/>
      <c r="B17" s="106"/>
      <c r="C17" s="106"/>
      <c r="D17" s="110"/>
      <c r="E17" s="110"/>
    </row>
    <row r="18" spans="1:5" s="108" customFormat="1" ht="12.75" customHeight="1">
      <c r="A18" s="198"/>
      <c r="B18" s="199"/>
      <c r="C18" s="323" t="s">
        <v>91</v>
      </c>
      <c r="D18" s="200" t="s">
        <v>28</v>
      </c>
      <c r="E18" s="201"/>
    </row>
    <row r="19" spans="1:5" s="108" customFormat="1" ht="12.75">
      <c r="A19" s="202" t="s">
        <v>42</v>
      </c>
      <c r="B19" s="181" t="s">
        <v>43</v>
      </c>
      <c r="C19" s="324"/>
      <c r="D19" s="181" t="s">
        <v>44</v>
      </c>
      <c r="E19" s="203" t="s">
        <v>45</v>
      </c>
    </row>
    <row r="20" spans="1:5" s="108" customFormat="1" ht="12.75">
      <c r="A20" s="202" t="s">
        <v>46</v>
      </c>
      <c r="B20" s="181" t="s">
        <v>47</v>
      </c>
      <c r="C20" s="324"/>
      <c r="D20" s="182" t="s">
        <v>48</v>
      </c>
      <c r="E20" s="203" t="s">
        <v>49</v>
      </c>
    </row>
    <row r="21" spans="1:5" s="108" customFormat="1" ht="12.75">
      <c r="A21" s="202"/>
      <c r="B21" s="183"/>
      <c r="C21" s="324"/>
      <c r="D21" s="181" t="s">
        <v>50</v>
      </c>
      <c r="E21" s="203" t="s">
        <v>51</v>
      </c>
    </row>
    <row r="22" spans="1:5" s="108" customFormat="1" ht="12.75">
      <c r="A22" s="204"/>
      <c r="B22" s="184"/>
      <c r="C22" s="325"/>
      <c r="D22" s="185" t="s">
        <v>52</v>
      </c>
      <c r="E22" s="205"/>
    </row>
    <row r="23" spans="1:5" s="118" customFormat="1" ht="6" customHeight="1">
      <c r="A23" s="206"/>
      <c r="B23" s="115"/>
      <c r="C23" s="116"/>
      <c r="D23" s="117"/>
      <c r="E23" s="207"/>
    </row>
    <row r="24" spans="1:5" s="118" customFormat="1" ht="27" customHeight="1">
      <c r="A24" s="208">
        <v>1</v>
      </c>
      <c r="B24" s="175" t="s">
        <v>53</v>
      </c>
      <c r="C24" s="174" t="s">
        <v>86</v>
      </c>
      <c r="D24" s="121"/>
      <c r="E24" s="209"/>
    </row>
    <row r="25" spans="1:5" s="118" customFormat="1" ht="14.25">
      <c r="A25" s="208"/>
      <c r="B25" s="119" t="s">
        <v>55</v>
      </c>
      <c r="C25" s="172"/>
      <c r="D25" s="122"/>
      <c r="E25" s="210"/>
    </row>
    <row r="26" spans="1:5" s="118" customFormat="1" ht="14.25">
      <c r="A26" s="208"/>
      <c r="B26" s="119" t="s">
        <v>57</v>
      </c>
      <c r="C26" s="120" t="s">
        <v>58</v>
      </c>
      <c r="D26" s="122" t="s">
        <v>186</v>
      </c>
      <c r="E26" s="210">
        <f>3284*2.7*1.55*0.85</f>
        <v>11682.009000000002</v>
      </c>
    </row>
    <row r="27" spans="1:9" s="118" customFormat="1" ht="25.5">
      <c r="A27" s="208"/>
      <c r="B27" s="123" t="s">
        <v>185</v>
      </c>
      <c r="C27" s="124" t="s">
        <v>87</v>
      </c>
      <c r="D27" s="125"/>
      <c r="E27" s="210"/>
      <c r="I27" s="118">
        <f>(900*30)/10000</f>
        <v>2.7</v>
      </c>
    </row>
    <row r="28" spans="1:5" s="118" customFormat="1" ht="25.5">
      <c r="A28" s="208"/>
      <c r="B28" s="123"/>
      <c r="C28" s="124" t="s">
        <v>59</v>
      </c>
      <c r="D28" s="125"/>
      <c r="E28" s="210"/>
    </row>
    <row r="29" spans="1:5" s="118" customFormat="1" ht="14.25">
      <c r="A29" s="211"/>
      <c r="B29" s="126"/>
      <c r="C29" s="127"/>
      <c r="D29" s="128"/>
      <c r="E29" s="212"/>
    </row>
    <row r="30" spans="1:5" s="118" customFormat="1" ht="14.25">
      <c r="A30" s="206"/>
      <c r="B30" s="116"/>
      <c r="C30" s="116"/>
      <c r="D30" s="112"/>
      <c r="E30" s="213"/>
    </row>
    <row r="31" spans="1:9" s="118" customFormat="1" ht="26.25" customHeight="1">
      <c r="A31" s="208">
        <v>2</v>
      </c>
      <c r="B31" s="149" t="s">
        <v>60</v>
      </c>
      <c r="C31" s="174" t="s">
        <v>86</v>
      </c>
      <c r="D31" s="130" t="s">
        <v>187</v>
      </c>
      <c r="E31" s="214">
        <f>1067*2.7*1.55*1.2</f>
        <v>5358.474</v>
      </c>
      <c r="H31" s="118" t="s">
        <v>0</v>
      </c>
      <c r="I31" s="118" t="s">
        <v>0</v>
      </c>
    </row>
    <row r="32" spans="1:5" s="118" customFormat="1" ht="14.25">
      <c r="A32" s="208"/>
      <c r="B32" s="131" t="s">
        <v>0</v>
      </c>
      <c r="C32" s="173"/>
      <c r="D32" s="130"/>
      <c r="E32" s="215"/>
    </row>
    <row r="33" spans="1:5" s="118" customFormat="1" ht="14.25">
      <c r="A33" s="208"/>
      <c r="B33" s="131" t="s">
        <v>0</v>
      </c>
      <c r="C33" s="129" t="s">
        <v>58</v>
      </c>
      <c r="D33" s="130"/>
      <c r="E33" s="215"/>
    </row>
    <row r="34" spans="1:5" s="118" customFormat="1" ht="25.5">
      <c r="A34" s="208"/>
      <c r="B34" s="131" t="s">
        <v>0</v>
      </c>
      <c r="C34" s="132" t="s">
        <v>88</v>
      </c>
      <c r="D34" s="113"/>
      <c r="E34" s="215"/>
    </row>
    <row r="35" spans="1:5" s="118" customFormat="1" ht="25.5">
      <c r="A35" s="211"/>
      <c r="B35" s="133"/>
      <c r="C35" s="127" t="s">
        <v>61</v>
      </c>
      <c r="D35" s="114"/>
      <c r="E35" s="216"/>
    </row>
    <row r="36" spans="1:5" s="118" customFormat="1" ht="14.25" hidden="1">
      <c r="A36" s="208"/>
      <c r="B36" s="131"/>
      <c r="C36" s="124"/>
      <c r="D36" s="113"/>
      <c r="E36" s="215"/>
    </row>
    <row r="37" spans="1:5" s="118" customFormat="1" ht="14.25" hidden="1">
      <c r="A37" s="208"/>
      <c r="B37" s="120"/>
      <c r="C37" s="124"/>
      <c r="D37" s="113"/>
      <c r="E37" s="215"/>
    </row>
    <row r="38" spans="1:5" s="118" customFormat="1" ht="14.25" hidden="1">
      <c r="A38" s="211"/>
      <c r="B38" s="134"/>
      <c r="C38" s="127"/>
      <c r="D38" s="114"/>
      <c r="E38" s="216"/>
    </row>
    <row r="39" spans="1:9" s="136" customFormat="1" ht="38.25" hidden="1">
      <c r="A39" s="208">
        <v>3</v>
      </c>
      <c r="B39" s="135" t="s">
        <v>62</v>
      </c>
      <c r="C39" s="124" t="s">
        <v>63</v>
      </c>
      <c r="D39" s="121" t="s">
        <v>64</v>
      </c>
      <c r="E39" s="217">
        <f>4263*1.96/1000</f>
        <v>8.35548</v>
      </c>
      <c r="H39" s="136" t="s">
        <v>0</v>
      </c>
      <c r="I39" s="136" t="s">
        <v>0</v>
      </c>
    </row>
    <row r="40" spans="1:5" s="118" customFormat="1" ht="14.25" hidden="1">
      <c r="A40" s="208"/>
      <c r="B40" s="119" t="s">
        <v>0</v>
      </c>
      <c r="C40" s="129" t="s">
        <v>65</v>
      </c>
      <c r="D40" s="122"/>
      <c r="E40" s="210"/>
    </row>
    <row r="41" spans="1:9" s="118" customFormat="1" ht="14.25" hidden="1">
      <c r="A41" s="211"/>
      <c r="B41" s="137" t="s">
        <v>0</v>
      </c>
      <c r="C41" s="138" t="s">
        <v>66</v>
      </c>
      <c r="D41" s="139"/>
      <c r="E41" s="212"/>
      <c r="I41" s="118" t="s">
        <v>0</v>
      </c>
    </row>
    <row r="42" spans="1:9" s="136" customFormat="1" ht="25.5" hidden="1">
      <c r="A42" s="206">
        <v>4</v>
      </c>
      <c r="B42" s="140" t="s">
        <v>67</v>
      </c>
      <c r="C42" s="141" t="s">
        <v>63</v>
      </c>
      <c r="D42" s="142" t="s">
        <v>68</v>
      </c>
      <c r="E42" s="218">
        <f>1049*1.96/1000</f>
        <v>2.05604</v>
      </c>
      <c r="H42" s="136" t="s">
        <v>0</v>
      </c>
      <c r="I42" s="136" t="s">
        <v>0</v>
      </c>
    </row>
    <row r="43" spans="1:5" s="118" customFormat="1" ht="14.25" hidden="1">
      <c r="A43" s="208"/>
      <c r="B43" s="119" t="s">
        <v>0</v>
      </c>
      <c r="C43" s="129" t="s">
        <v>65</v>
      </c>
      <c r="D43" s="122"/>
      <c r="E43" s="210"/>
    </row>
    <row r="44" spans="1:9" s="118" customFormat="1" ht="14.25" hidden="1">
      <c r="A44" s="211"/>
      <c r="B44" s="137" t="s">
        <v>0</v>
      </c>
      <c r="C44" s="138" t="s">
        <v>66</v>
      </c>
      <c r="D44" s="139"/>
      <c r="E44" s="212"/>
      <c r="I44" s="118" t="s">
        <v>0</v>
      </c>
    </row>
    <row r="45" spans="1:5" s="118" customFormat="1" ht="14.25" hidden="1">
      <c r="A45" s="208"/>
      <c r="B45" s="143"/>
      <c r="C45" s="124"/>
      <c r="D45" s="125"/>
      <c r="E45" s="210"/>
    </row>
    <row r="46" spans="1:9" s="118" customFormat="1" ht="27" customHeight="1">
      <c r="A46" s="208">
        <v>3</v>
      </c>
      <c r="B46" s="124" t="s">
        <v>184</v>
      </c>
      <c r="C46" s="174" t="s">
        <v>86</v>
      </c>
      <c r="D46" s="130" t="s">
        <v>148</v>
      </c>
      <c r="E46" s="217">
        <f>3*213</f>
        <v>639</v>
      </c>
      <c r="H46" s="118" t="s">
        <v>0</v>
      </c>
      <c r="I46" s="118" t="s">
        <v>0</v>
      </c>
    </row>
    <row r="47" spans="1:5" s="118" customFormat="1" ht="14.25">
      <c r="A47" s="208"/>
      <c r="B47" s="119" t="s">
        <v>0</v>
      </c>
      <c r="C47" s="144" t="s">
        <v>69</v>
      </c>
      <c r="D47" s="122"/>
      <c r="E47" s="210"/>
    </row>
    <row r="48" spans="1:8" s="147" customFormat="1" ht="12.75">
      <c r="A48" s="219"/>
      <c r="B48" s="146" t="s">
        <v>70</v>
      </c>
      <c r="C48" s="146"/>
      <c r="D48" s="145"/>
      <c r="E48" s="276">
        <f>E26+E46</f>
        <v>12321.009000000002</v>
      </c>
      <c r="H48" s="148" t="s">
        <v>0</v>
      </c>
    </row>
    <row r="49" spans="1:5" s="147" customFormat="1" ht="12.75">
      <c r="A49" s="219"/>
      <c r="B49" s="146" t="s">
        <v>71</v>
      </c>
      <c r="C49" s="146"/>
      <c r="D49" s="145"/>
      <c r="E49" s="276">
        <f>E31</f>
        <v>5358.474</v>
      </c>
    </row>
    <row r="50" spans="1:8" s="118" customFormat="1" ht="14.25" customHeight="1">
      <c r="A50" s="208">
        <v>4</v>
      </c>
      <c r="B50" s="149" t="s">
        <v>72</v>
      </c>
      <c r="C50" s="317" t="s">
        <v>86</v>
      </c>
      <c r="D50" s="130" t="str">
        <f>CONCATENATE(E48,"х0,1875")</f>
        <v>12321,009х0,1875</v>
      </c>
      <c r="E50" s="217">
        <f>ROUND(E48*0.1875,0)</f>
        <v>2310</v>
      </c>
      <c r="H50" s="118" t="s">
        <v>0</v>
      </c>
    </row>
    <row r="51" spans="1:8" s="118" customFormat="1" ht="14.25">
      <c r="A51" s="208"/>
      <c r="B51" s="119" t="s">
        <v>89</v>
      </c>
      <c r="C51" s="318"/>
      <c r="D51" s="122"/>
      <c r="E51" s="210"/>
      <c r="H51" s="150" t="s">
        <v>0</v>
      </c>
    </row>
    <row r="52" spans="1:7" s="118" customFormat="1" ht="14.25">
      <c r="A52" s="211"/>
      <c r="B52" s="137"/>
      <c r="C52" s="138" t="s">
        <v>73</v>
      </c>
      <c r="D52" s="139"/>
      <c r="E52" s="212"/>
      <c r="G52" s="118" t="s">
        <v>0</v>
      </c>
    </row>
    <row r="53" spans="1:5" s="118" customFormat="1" ht="6" customHeight="1" hidden="1">
      <c r="A53" s="208"/>
      <c r="B53" s="143"/>
      <c r="C53" s="120"/>
      <c r="D53" s="125"/>
      <c r="E53" s="210"/>
    </row>
    <row r="54" spans="1:9" s="136" customFormat="1" ht="25.5" hidden="1">
      <c r="A54" s="220">
        <v>7</v>
      </c>
      <c r="B54" s="151" t="s">
        <v>74</v>
      </c>
      <c r="C54" s="152" t="s">
        <v>54</v>
      </c>
      <c r="D54" s="153" t="s">
        <v>75</v>
      </c>
      <c r="E54" s="221">
        <f>(E48+E50)*6%*1.5</f>
        <v>1316.7908100000002</v>
      </c>
      <c r="H54" s="136" t="s">
        <v>0</v>
      </c>
      <c r="I54" s="136" t="s">
        <v>0</v>
      </c>
    </row>
    <row r="55" spans="1:8" s="136" customFormat="1" ht="14.25" hidden="1">
      <c r="A55" s="220"/>
      <c r="B55" s="154" t="s">
        <v>0</v>
      </c>
      <c r="C55" s="152" t="s">
        <v>56</v>
      </c>
      <c r="D55" s="155"/>
      <c r="E55" s="222"/>
      <c r="H55" s="136" t="s">
        <v>0</v>
      </c>
    </row>
    <row r="56" spans="1:5" s="136" customFormat="1" ht="14.25" hidden="1">
      <c r="A56" s="220"/>
      <c r="B56" s="154" t="s">
        <v>0</v>
      </c>
      <c r="C56" s="152" t="s">
        <v>76</v>
      </c>
      <c r="D56" s="155"/>
      <c r="E56" s="222"/>
    </row>
    <row r="57" spans="1:8" s="136" customFormat="1" ht="25.5" hidden="1">
      <c r="A57" s="220"/>
      <c r="B57" s="154"/>
      <c r="C57" s="151" t="s">
        <v>77</v>
      </c>
      <c r="D57" s="155"/>
      <c r="E57" s="222"/>
      <c r="G57" s="136" t="s">
        <v>0</v>
      </c>
      <c r="H57" s="156" t="s">
        <v>0</v>
      </c>
    </row>
    <row r="58" spans="1:10" s="118" customFormat="1" ht="39" customHeight="1">
      <c r="A58" s="208">
        <v>5</v>
      </c>
      <c r="B58" s="124" t="s">
        <v>78</v>
      </c>
      <c r="C58" s="176" t="s">
        <v>86</v>
      </c>
      <c r="D58" s="130" t="s">
        <v>150</v>
      </c>
      <c r="E58" s="210">
        <f>3*2*80</f>
        <v>480</v>
      </c>
      <c r="H58" s="180" t="s">
        <v>0</v>
      </c>
      <c r="I58" s="180"/>
      <c r="J58" s="180"/>
    </row>
    <row r="59" spans="1:10" s="118" customFormat="1" ht="14.25">
      <c r="A59" s="208"/>
      <c r="B59" s="119" t="s">
        <v>149</v>
      </c>
      <c r="C59" s="129" t="s">
        <v>79</v>
      </c>
      <c r="D59" s="122"/>
      <c r="E59" s="210"/>
      <c r="H59" s="180"/>
      <c r="I59" s="180"/>
      <c r="J59" s="180"/>
    </row>
    <row r="60" spans="1:10" s="118" customFormat="1" ht="14.25">
      <c r="A60" s="208"/>
      <c r="B60" s="119"/>
      <c r="C60" s="129"/>
      <c r="D60" s="122"/>
      <c r="E60" s="210"/>
      <c r="H60" s="180" t="s">
        <v>0</v>
      </c>
      <c r="I60" s="180" t="s">
        <v>0</v>
      </c>
      <c r="J60" s="180"/>
    </row>
    <row r="61" spans="1:10" s="118" customFormat="1" ht="6" customHeight="1">
      <c r="A61" s="206"/>
      <c r="B61" s="115"/>
      <c r="C61" s="116"/>
      <c r="D61" s="117"/>
      <c r="E61" s="223"/>
      <c r="H61" s="180"/>
      <c r="I61" s="180"/>
      <c r="J61" s="180"/>
    </row>
    <row r="62" spans="1:10" s="118" customFormat="1" ht="25.5" customHeight="1">
      <c r="A62" s="208">
        <v>6</v>
      </c>
      <c r="B62" s="124" t="s">
        <v>80</v>
      </c>
      <c r="C62" s="174" t="s">
        <v>86</v>
      </c>
      <c r="D62" s="157" t="s">
        <v>188</v>
      </c>
      <c r="E62" s="217">
        <f>(4%*(12321+5358+2310+480))</f>
        <v>818.76</v>
      </c>
      <c r="G62" s="158"/>
      <c r="H62" s="180"/>
      <c r="I62" s="180"/>
      <c r="J62" s="180"/>
    </row>
    <row r="63" spans="1:10" s="118" customFormat="1" ht="14.25">
      <c r="A63" s="208"/>
      <c r="B63" s="119" t="s">
        <v>0</v>
      </c>
      <c r="C63" s="159" t="s">
        <v>81</v>
      </c>
      <c r="D63" s="122"/>
      <c r="E63" s="210"/>
      <c r="H63" s="180"/>
      <c r="I63" s="180"/>
      <c r="J63" s="180"/>
    </row>
    <row r="64" spans="1:10" s="118" customFormat="1" ht="14.25">
      <c r="A64" s="211"/>
      <c r="B64" s="137"/>
      <c r="C64" s="159"/>
      <c r="D64" s="139"/>
      <c r="E64" s="212"/>
      <c r="H64" s="180"/>
      <c r="I64" s="180" t="s">
        <v>0</v>
      </c>
      <c r="J64" s="180"/>
    </row>
    <row r="65" spans="1:10" s="118" customFormat="1" ht="28.5" customHeight="1">
      <c r="A65" s="208">
        <v>7</v>
      </c>
      <c r="B65" s="124" t="s">
        <v>82</v>
      </c>
      <c r="C65" s="174" t="s">
        <v>86</v>
      </c>
      <c r="D65" s="130" t="s">
        <v>189</v>
      </c>
      <c r="E65" s="217">
        <f>(E48+E49)*0.1</f>
        <v>1767.9483</v>
      </c>
      <c r="H65" s="180"/>
      <c r="I65" s="180"/>
      <c r="J65" s="180"/>
    </row>
    <row r="66" spans="1:5" s="118" customFormat="1" ht="14.25">
      <c r="A66" s="208"/>
      <c r="B66" s="119" t="s">
        <v>0</v>
      </c>
      <c r="C66" s="129" t="s">
        <v>83</v>
      </c>
      <c r="D66" s="122"/>
      <c r="E66" s="210"/>
    </row>
    <row r="67" spans="1:9" s="118" customFormat="1" ht="14.25">
      <c r="A67" s="208"/>
      <c r="B67" s="119"/>
      <c r="C67" s="129"/>
      <c r="D67" s="122"/>
      <c r="E67" s="210"/>
      <c r="I67" s="118" t="s">
        <v>0</v>
      </c>
    </row>
    <row r="68" spans="1:8" ht="14.25" customHeight="1">
      <c r="A68" s="224"/>
      <c r="B68" s="179" t="s">
        <v>84</v>
      </c>
      <c r="C68" s="178"/>
      <c r="D68" s="178"/>
      <c r="E68" s="225">
        <f>E48+E49+E50+E55+E58+E62+E65</f>
        <v>23056.1913</v>
      </c>
      <c r="H68" s="160" t="s">
        <v>0</v>
      </c>
    </row>
    <row r="69" spans="1:5" s="163" customFormat="1" ht="15" customHeight="1">
      <c r="A69" s="206"/>
      <c r="B69" s="161" t="s">
        <v>92</v>
      </c>
      <c r="C69" s="162" t="s">
        <v>93</v>
      </c>
      <c r="D69" s="117" t="s">
        <v>190</v>
      </c>
      <c r="E69" s="226">
        <f>E68*3.11</f>
        <v>71704.75494299999</v>
      </c>
    </row>
    <row r="70" spans="1:8" s="163" customFormat="1" ht="14.25">
      <c r="A70" s="208"/>
      <c r="B70" s="177"/>
      <c r="C70" s="164" t="s">
        <v>85</v>
      </c>
      <c r="D70" s="125"/>
      <c r="E70" s="227"/>
      <c r="H70" s="163" t="s">
        <v>0</v>
      </c>
    </row>
    <row r="71" spans="1:5" s="163" customFormat="1" ht="15" thickBot="1">
      <c r="A71" s="228"/>
      <c r="B71" s="229"/>
      <c r="C71" s="230" t="s">
        <v>94</v>
      </c>
      <c r="D71" s="231"/>
      <c r="E71" s="232"/>
    </row>
    <row r="72" spans="1:5" s="163" customFormat="1" ht="15" hidden="1" thickBot="1">
      <c r="A72" s="113"/>
      <c r="B72" s="171" t="s">
        <v>90</v>
      </c>
      <c r="C72" s="164"/>
      <c r="D72" s="113"/>
      <c r="E72" s="165">
        <f>E69*0</f>
        <v>0</v>
      </c>
    </row>
    <row r="73" spans="1:5" ht="13.5" thickBot="1">
      <c r="A73" s="268"/>
      <c r="B73" s="269" t="s">
        <v>146</v>
      </c>
      <c r="C73" s="270"/>
      <c r="D73" s="271"/>
      <c r="E73" s="272" t="s">
        <v>0</v>
      </c>
    </row>
    <row r="74" ht="6.75" customHeight="1">
      <c r="E74" s="166"/>
    </row>
    <row r="75" spans="1:5" ht="12.75">
      <c r="A75" s="167"/>
      <c r="B75" s="168"/>
      <c r="C75" s="168"/>
      <c r="E75" s="166"/>
    </row>
    <row r="76" spans="5:7" ht="12.75">
      <c r="E76" s="169"/>
      <c r="G76" s="106" t="s">
        <v>0</v>
      </c>
    </row>
    <row r="77" spans="5:7" ht="12.75">
      <c r="E77" s="169"/>
      <c r="G77" s="106" t="s">
        <v>0</v>
      </c>
    </row>
    <row r="78" spans="2:9" s="61" customFormat="1" ht="13.5" customHeight="1">
      <c r="B78" s="277"/>
      <c r="C78" s="62"/>
      <c r="D78" s="62"/>
      <c r="E78" s="278"/>
      <c r="F78" s="77"/>
      <c r="I78" s="66"/>
    </row>
    <row r="79" spans="2:9" s="61" customFormat="1" ht="13.5" customHeight="1">
      <c r="B79" s="67"/>
      <c r="C79" s="102"/>
      <c r="D79" s="63"/>
      <c r="E79" s="64"/>
      <c r="F79" s="65"/>
      <c r="I79" s="66"/>
    </row>
    <row r="80" spans="1:8" s="81" customFormat="1" ht="15.75">
      <c r="A80" s="97"/>
      <c r="B80" s="98"/>
      <c r="C80" s="99"/>
      <c r="D80" s="100"/>
      <c r="E80" s="100"/>
      <c r="F80" s="101"/>
      <c r="G80" s="103"/>
      <c r="H80" s="103"/>
    </row>
    <row r="81" ht="12.75">
      <c r="E81" s="169"/>
    </row>
    <row r="82" ht="12.75">
      <c r="E82" s="169"/>
    </row>
    <row r="83" ht="12.75">
      <c r="E83" s="169"/>
    </row>
    <row r="84" ht="12.75">
      <c r="E84" s="169"/>
    </row>
    <row r="85" ht="12.75">
      <c r="E85" s="169"/>
    </row>
    <row r="86" ht="12.75">
      <c r="E86" s="169"/>
    </row>
    <row r="87" ht="12.75">
      <c r="E87" s="169"/>
    </row>
    <row r="88" ht="12.75">
      <c r="E88" s="169"/>
    </row>
    <row r="89" ht="12.75">
      <c r="E89" s="169"/>
    </row>
    <row r="90" ht="12.75">
      <c r="E90" s="169"/>
    </row>
    <row r="91" ht="12.75">
      <c r="E91" s="169"/>
    </row>
    <row r="92" ht="12.75">
      <c r="E92" s="169"/>
    </row>
    <row r="93" ht="12.75">
      <c r="E93" s="169"/>
    </row>
    <row r="94" ht="12.75">
      <c r="E94" s="169"/>
    </row>
    <row r="95" ht="12.75">
      <c r="E95" s="169"/>
    </row>
    <row r="96" ht="12.75">
      <c r="E96" s="169"/>
    </row>
    <row r="97" ht="12.75">
      <c r="E97" s="169"/>
    </row>
    <row r="98" ht="12.75">
      <c r="E98" s="169"/>
    </row>
    <row r="99" ht="12.75">
      <c r="E99" s="169"/>
    </row>
    <row r="100" ht="12.75">
      <c r="E100" s="169"/>
    </row>
    <row r="101" ht="12.75">
      <c r="E101" s="169"/>
    </row>
    <row r="102" ht="12.75">
      <c r="E102" s="169"/>
    </row>
    <row r="103" ht="12.75">
      <c r="E103" s="169"/>
    </row>
    <row r="104" ht="12.75">
      <c r="E104" s="169"/>
    </row>
    <row r="105" ht="12.75">
      <c r="E105" s="169"/>
    </row>
    <row r="106" ht="12.75">
      <c r="E106" s="169"/>
    </row>
    <row r="107" ht="12.75">
      <c r="E107" s="169"/>
    </row>
    <row r="108" ht="12.75">
      <c r="E108" s="169"/>
    </row>
    <row r="109" ht="12.75">
      <c r="E109" s="169"/>
    </row>
    <row r="110" ht="12.75">
      <c r="E110" s="169"/>
    </row>
    <row r="111" ht="12.75">
      <c r="E111" s="169"/>
    </row>
    <row r="112" ht="12.75">
      <c r="E112" s="169"/>
    </row>
    <row r="113" ht="12.75">
      <c r="E113" s="169"/>
    </row>
    <row r="114" ht="12.75">
      <c r="E114" s="169"/>
    </row>
    <row r="115" ht="12.75">
      <c r="E115" s="169"/>
    </row>
    <row r="116" ht="12.75">
      <c r="E116" s="169"/>
    </row>
    <row r="117" ht="12.75">
      <c r="E117" s="169"/>
    </row>
    <row r="118" ht="12.75">
      <c r="E118" s="169"/>
    </row>
    <row r="119" ht="12.75">
      <c r="E119" s="169"/>
    </row>
    <row r="120" ht="12.75">
      <c r="E120" s="169"/>
    </row>
    <row r="121" ht="12.75">
      <c r="E121" s="169"/>
    </row>
    <row r="122" ht="12.75">
      <c r="E122" s="169"/>
    </row>
    <row r="123" ht="12.75">
      <c r="E123" s="169"/>
    </row>
    <row r="124" ht="12.75">
      <c r="E124" s="169"/>
    </row>
    <row r="125" ht="12.75">
      <c r="E125" s="169"/>
    </row>
    <row r="126" ht="12.75">
      <c r="E126" s="169"/>
    </row>
    <row r="127" ht="12.75">
      <c r="E127" s="169"/>
    </row>
    <row r="128" ht="12.75">
      <c r="E128" s="169"/>
    </row>
    <row r="129" ht="12.75">
      <c r="E129" s="169"/>
    </row>
    <row r="130" ht="12.75">
      <c r="E130" s="169"/>
    </row>
    <row r="131" ht="12.75">
      <c r="E131" s="169"/>
    </row>
    <row r="132" ht="12.75">
      <c r="E132" s="169"/>
    </row>
    <row r="133" ht="12.75">
      <c r="E133" s="169"/>
    </row>
    <row r="134" ht="12.75">
      <c r="E134" s="169"/>
    </row>
    <row r="135" ht="12.75">
      <c r="E135" s="169"/>
    </row>
    <row r="136" ht="12.75">
      <c r="E136" s="169"/>
    </row>
    <row r="137" ht="12.75">
      <c r="E137" s="169"/>
    </row>
    <row r="138" ht="12.75">
      <c r="E138" s="169"/>
    </row>
    <row r="139" ht="12.75">
      <c r="E139" s="169"/>
    </row>
    <row r="140" ht="12.75">
      <c r="E140" s="169"/>
    </row>
    <row r="141" ht="12.75">
      <c r="E141" s="169"/>
    </row>
    <row r="142" ht="12.75">
      <c r="E142" s="169"/>
    </row>
    <row r="143" ht="12.75">
      <c r="E143" s="169"/>
    </row>
    <row r="144" ht="12.75">
      <c r="E144" s="169"/>
    </row>
    <row r="145" ht="12.75">
      <c r="E145" s="169"/>
    </row>
    <row r="146" ht="12.75">
      <c r="E146" s="169"/>
    </row>
    <row r="147" ht="12.75">
      <c r="E147" s="169"/>
    </row>
    <row r="148" ht="12.75">
      <c r="E148" s="169"/>
    </row>
    <row r="149" ht="12.75">
      <c r="E149" s="169"/>
    </row>
    <row r="150" ht="12.75">
      <c r="E150" s="169"/>
    </row>
    <row r="151" ht="12.75">
      <c r="E151" s="169"/>
    </row>
    <row r="152" ht="12.75">
      <c r="E152" s="169"/>
    </row>
    <row r="153" ht="12.75">
      <c r="E153" s="169"/>
    </row>
    <row r="154" ht="12.75">
      <c r="E154" s="169"/>
    </row>
    <row r="155" ht="12.75">
      <c r="E155" s="169"/>
    </row>
    <row r="156" ht="12.75">
      <c r="E156" s="169"/>
    </row>
    <row r="157" ht="12.75">
      <c r="E157" s="169"/>
    </row>
    <row r="158" ht="12.75">
      <c r="E158" s="169"/>
    </row>
    <row r="159" ht="12.75">
      <c r="E159" s="169"/>
    </row>
    <row r="160" ht="12.75">
      <c r="E160" s="169"/>
    </row>
    <row r="161" ht="12.75">
      <c r="E161" s="169"/>
    </row>
    <row r="162" ht="12.75">
      <c r="E162" s="169"/>
    </row>
    <row r="163" ht="12.75">
      <c r="E163" s="169"/>
    </row>
    <row r="164" ht="12.75">
      <c r="E164" s="169"/>
    </row>
    <row r="165" ht="12.75">
      <c r="E165" s="169"/>
    </row>
    <row r="166" ht="12.75">
      <c r="E166" s="169"/>
    </row>
    <row r="167" ht="12.75">
      <c r="E167" s="169"/>
    </row>
    <row r="168" ht="12.75">
      <c r="E168" s="169"/>
    </row>
    <row r="169" ht="12.75">
      <c r="E169" s="169"/>
    </row>
    <row r="170" ht="12.75">
      <c r="E170" s="169"/>
    </row>
    <row r="171" ht="12.75">
      <c r="E171" s="169"/>
    </row>
    <row r="172" ht="12.75">
      <c r="E172" s="169"/>
    </row>
    <row r="173" ht="12.75">
      <c r="E173" s="169"/>
    </row>
    <row r="174" ht="12.75">
      <c r="E174" s="169"/>
    </row>
    <row r="175" ht="12.75">
      <c r="E175" s="169"/>
    </row>
    <row r="176" ht="12.75">
      <c r="E176" s="169"/>
    </row>
    <row r="177" ht="12.75">
      <c r="E177" s="169"/>
    </row>
    <row r="178" ht="12.75">
      <c r="E178" s="169"/>
    </row>
    <row r="179" ht="12.75">
      <c r="E179" s="169"/>
    </row>
    <row r="180" ht="12.75">
      <c r="E180" s="169"/>
    </row>
    <row r="181" ht="12.75">
      <c r="E181" s="169"/>
    </row>
    <row r="182" ht="12.75">
      <c r="E182" s="169"/>
    </row>
    <row r="183" ht="12.75">
      <c r="E183" s="169"/>
    </row>
    <row r="184" ht="12.75">
      <c r="E184" s="169"/>
    </row>
    <row r="185" ht="12.75">
      <c r="E185" s="169"/>
    </row>
    <row r="186" ht="12.75">
      <c r="E186" s="169"/>
    </row>
    <row r="187" ht="12.75">
      <c r="E187" s="169"/>
    </row>
    <row r="188" ht="12.75">
      <c r="E188" s="169"/>
    </row>
    <row r="189" ht="12.75">
      <c r="E189" s="169"/>
    </row>
    <row r="190" ht="12.75">
      <c r="E190" s="169"/>
    </row>
    <row r="191" ht="12.75">
      <c r="E191" s="169"/>
    </row>
    <row r="192" ht="12.75">
      <c r="E192" s="169"/>
    </row>
    <row r="193" ht="12.75">
      <c r="E193" s="169"/>
    </row>
    <row r="194" ht="12.75">
      <c r="E194" s="169"/>
    </row>
    <row r="195" ht="12.75">
      <c r="E195" s="169"/>
    </row>
    <row r="196" ht="12.75">
      <c r="E196" s="169"/>
    </row>
    <row r="197" ht="12.75">
      <c r="E197" s="169"/>
    </row>
    <row r="198" ht="12.75">
      <c r="E198" s="169"/>
    </row>
    <row r="199" ht="12.75">
      <c r="E199" s="169"/>
    </row>
    <row r="200" ht="12.75">
      <c r="E200" s="169"/>
    </row>
    <row r="201" ht="12.75">
      <c r="E201" s="169"/>
    </row>
    <row r="202" ht="12.75">
      <c r="E202" s="169"/>
    </row>
    <row r="203" ht="12.75">
      <c r="E203" s="169"/>
    </row>
    <row r="204" ht="12.75">
      <c r="E204" s="169"/>
    </row>
    <row r="205" ht="12.75">
      <c r="E205" s="169"/>
    </row>
    <row r="206" ht="12.75">
      <c r="E206" s="169"/>
    </row>
    <row r="207" ht="12.75">
      <c r="E207" s="169"/>
    </row>
    <row r="208" ht="12.75">
      <c r="E208" s="169"/>
    </row>
    <row r="209" ht="12.75">
      <c r="E209" s="169"/>
    </row>
    <row r="210" ht="12.75">
      <c r="E210" s="169"/>
    </row>
    <row r="211" ht="12.75">
      <c r="E211" s="169"/>
    </row>
    <row r="212" ht="12.75">
      <c r="E212" s="169"/>
    </row>
    <row r="213" ht="12.75">
      <c r="E213" s="169"/>
    </row>
    <row r="214" ht="12.75">
      <c r="E214" s="169"/>
    </row>
    <row r="215" ht="12.75">
      <c r="E215" s="169"/>
    </row>
    <row r="216" ht="12.75">
      <c r="E216" s="169"/>
    </row>
    <row r="217" ht="12.75">
      <c r="E217" s="169"/>
    </row>
    <row r="218" ht="12.75">
      <c r="E218" s="169"/>
    </row>
    <row r="219" ht="12.75">
      <c r="E219" s="169"/>
    </row>
    <row r="220" ht="12.75">
      <c r="E220" s="169"/>
    </row>
    <row r="221" ht="12.75">
      <c r="E221" s="169"/>
    </row>
    <row r="222" ht="12.75">
      <c r="E222" s="169"/>
    </row>
    <row r="223" ht="12.75">
      <c r="E223" s="169"/>
    </row>
    <row r="224" ht="12.75">
      <c r="E224" s="169"/>
    </row>
    <row r="225" ht="12.75">
      <c r="E225" s="169"/>
    </row>
    <row r="226" ht="12.75">
      <c r="E226" s="169"/>
    </row>
    <row r="227" ht="12.75">
      <c r="E227" s="169"/>
    </row>
    <row r="228" ht="12.75">
      <c r="E228" s="169"/>
    </row>
    <row r="229" ht="12.75">
      <c r="E229" s="169"/>
    </row>
    <row r="230" ht="12.75">
      <c r="E230" s="169"/>
    </row>
    <row r="231" ht="12.75">
      <c r="E231" s="169"/>
    </row>
    <row r="232" ht="12.75">
      <c r="E232" s="169"/>
    </row>
    <row r="233" ht="12.75">
      <c r="E233" s="169"/>
    </row>
    <row r="234" ht="12.75">
      <c r="E234" s="169"/>
    </row>
    <row r="235" ht="12.75">
      <c r="E235" s="169"/>
    </row>
    <row r="236" ht="12.75">
      <c r="E236" s="169"/>
    </row>
    <row r="237" ht="12.75">
      <c r="E237" s="169"/>
    </row>
    <row r="238" ht="12.75">
      <c r="E238" s="169"/>
    </row>
    <row r="239" ht="12.75">
      <c r="E239" s="169"/>
    </row>
    <row r="240" ht="12.75">
      <c r="E240" s="169"/>
    </row>
    <row r="241" ht="12.75">
      <c r="E241" s="169"/>
    </row>
    <row r="242" ht="12.75">
      <c r="E242" s="169"/>
    </row>
    <row r="243" ht="12.75">
      <c r="E243" s="169"/>
    </row>
    <row r="244" ht="12.75">
      <c r="E244" s="169"/>
    </row>
    <row r="245" ht="12.75">
      <c r="E245" s="169"/>
    </row>
    <row r="246" ht="12.75">
      <c r="E246" s="169"/>
    </row>
    <row r="247" ht="12.75">
      <c r="E247" s="169"/>
    </row>
    <row r="248" ht="12.75">
      <c r="E248" s="169"/>
    </row>
    <row r="249" ht="12.75">
      <c r="E249" s="169"/>
    </row>
    <row r="250" ht="12.75">
      <c r="E250" s="169"/>
    </row>
    <row r="251" ht="12.75">
      <c r="E251" s="169"/>
    </row>
    <row r="252" ht="12.75">
      <c r="E252" s="169"/>
    </row>
    <row r="253" ht="12.75">
      <c r="E253" s="169"/>
    </row>
    <row r="254" ht="12.75">
      <c r="E254" s="169"/>
    </row>
    <row r="255" ht="12.75">
      <c r="E255" s="169"/>
    </row>
    <row r="256" ht="12.75">
      <c r="E256" s="169"/>
    </row>
    <row r="257" ht="12.75">
      <c r="E257" s="169"/>
    </row>
    <row r="258" ht="12.75">
      <c r="E258" s="169"/>
    </row>
    <row r="259" ht="12.75">
      <c r="E259" s="169"/>
    </row>
    <row r="260" ht="12.75">
      <c r="E260" s="169"/>
    </row>
    <row r="261" ht="12.75">
      <c r="E261" s="169"/>
    </row>
    <row r="262" ht="12.75">
      <c r="E262" s="169"/>
    </row>
    <row r="263" ht="12.75">
      <c r="E263" s="169"/>
    </row>
    <row r="264" ht="12.75">
      <c r="E264" s="169"/>
    </row>
    <row r="265" ht="12.75">
      <c r="E265" s="169"/>
    </row>
    <row r="266" ht="12.75">
      <c r="E266" s="169"/>
    </row>
    <row r="267" ht="12.75">
      <c r="E267" s="169"/>
    </row>
    <row r="268" ht="12.75">
      <c r="E268" s="169"/>
    </row>
    <row r="269" ht="12.75">
      <c r="E269" s="169"/>
    </row>
    <row r="270" ht="12.75">
      <c r="E270" s="169"/>
    </row>
    <row r="271" ht="12.75">
      <c r="E271" s="169"/>
    </row>
    <row r="272" ht="12.75">
      <c r="E272" s="169"/>
    </row>
    <row r="273" ht="12.75">
      <c r="E273" s="169"/>
    </row>
    <row r="274" ht="12.75">
      <c r="E274" s="169"/>
    </row>
    <row r="275" ht="12.75">
      <c r="E275" s="169"/>
    </row>
    <row r="276" ht="12.75">
      <c r="E276" s="169"/>
    </row>
    <row r="277" ht="12.75">
      <c r="E277" s="169"/>
    </row>
    <row r="278" ht="12.75">
      <c r="E278" s="169"/>
    </row>
    <row r="279" ht="12.75">
      <c r="E279" s="169"/>
    </row>
    <row r="280" ht="12.75">
      <c r="E280" s="169"/>
    </row>
    <row r="281" ht="12.75">
      <c r="E281" s="169"/>
    </row>
    <row r="282" ht="12.75">
      <c r="E282" s="169"/>
    </row>
    <row r="283" ht="12.75">
      <c r="E283" s="169"/>
    </row>
    <row r="284" ht="12.75">
      <c r="E284" s="169"/>
    </row>
    <row r="285" ht="12.75">
      <c r="E285" s="169"/>
    </row>
    <row r="286" ht="12.75">
      <c r="E286" s="169"/>
    </row>
    <row r="287" ht="12.75">
      <c r="E287" s="169"/>
    </row>
    <row r="288" ht="12.75">
      <c r="E288" s="169"/>
    </row>
    <row r="289" ht="12.75">
      <c r="E289" s="169"/>
    </row>
    <row r="290" ht="12.75">
      <c r="E290" s="169"/>
    </row>
    <row r="291" ht="12.75">
      <c r="E291" s="169"/>
    </row>
    <row r="292" ht="12.75">
      <c r="E292" s="169"/>
    </row>
    <row r="293" ht="12.75">
      <c r="E293" s="169"/>
    </row>
    <row r="294" ht="12.75">
      <c r="E294" s="169"/>
    </row>
    <row r="295" ht="12.75">
      <c r="E295" s="169"/>
    </row>
    <row r="296" ht="12.75">
      <c r="E296" s="169"/>
    </row>
    <row r="297" ht="12.75">
      <c r="E297" s="169"/>
    </row>
    <row r="298" ht="12.75">
      <c r="E298" s="169"/>
    </row>
    <row r="299" ht="12.75">
      <c r="E299" s="169"/>
    </row>
    <row r="300" ht="12.75">
      <c r="E300" s="169"/>
    </row>
    <row r="301" ht="12.75">
      <c r="E301" s="169"/>
    </row>
    <row r="302" ht="12.75">
      <c r="E302" s="169"/>
    </row>
    <row r="303" ht="12.75">
      <c r="E303" s="169"/>
    </row>
    <row r="304" ht="12.75">
      <c r="E304" s="169"/>
    </row>
    <row r="305" ht="12.75">
      <c r="E305" s="169"/>
    </row>
    <row r="306" ht="12.75">
      <c r="E306" s="169"/>
    </row>
    <row r="307" ht="12.75">
      <c r="E307" s="169"/>
    </row>
    <row r="308" ht="12.75">
      <c r="E308" s="169"/>
    </row>
    <row r="309" ht="12.75">
      <c r="E309" s="169"/>
    </row>
    <row r="310" ht="12.75">
      <c r="E310" s="169"/>
    </row>
    <row r="311" ht="12.75">
      <c r="E311" s="169"/>
    </row>
    <row r="312" ht="12.75">
      <c r="E312" s="169"/>
    </row>
    <row r="313" ht="12.75">
      <c r="E313" s="169"/>
    </row>
    <row r="314" ht="12.75">
      <c r="E314" s="169"/>
    </row>
    <row r="315" ht="12.75">
      <c r="E315" s="169"/>
    </row>
    <row r="316" ht="12.75">
      <c r="E316" s="169"/>
    </row>
    <row r="317" ht="12.75">
      <c r="E317" s="169"/>
    </row>
    <row r="318" ht="12.75">
      <c r="E318" s="169"/>
    </row>
    <row r="319" ht="12.75">
      <c r="E319" s="169"/>
    </row>
    <row r="320" ht="12.75">
      <c r="E320" s="169"/>
    </row>
    <row r="321" ht="12.75">
      <c r="E321" s="169"/>
    </row>
    <row r="322" ht="12.75">
      <c r="E322" s="169"/>
    </row>
    <row r="323" ht="12.75">
      <c r="E323" s="169"/>
    </row>
    <row r="324" ht="12.75">
      <c r="E324" s="169"/>
    </row>
    <row r="325" ht="12.75">
      <c r="E325" s="169"/>
    </row>
    <row r="326" ht="12.75">
      <c r="E326" s="169"/>
    </row>
    <row r="327" ht="12.75">
      <c r="E327" s="169"/>
    </row>
    <row r="328" ht="12.75">
      <c r="E328" s="169"/>
    </row>
    <row r="329" ht="12.75">
      <c r="E329" s="169"/>
    </row>
    <row r="330" ht="12.75">
      <c r="E330" s="169"/>
    </row>
    <row r="331" ht="12.75">
      <c r="E331" s="169"/>
    </row>
    <row r="332" ht="12.75">
      <c r="E332" s="169"/>
    </row>
    <row r="333" ht="12.75">
      <c r="E333" s="169"/>
    </row>
    <row r="334" ht="12.75">
      <c r="E334" s="169"/>
    </row>
    <row r="335" ht="12.75">
      <c r="E335" s="169"/>
    </row>
    <row r="336" ht="12.75">
      <c r="E336" s="169"/>
    </row>
    <row r="337" ht="12.75">
      <c r="E337" s="169"/>
    </row>
    <row r="338" ht="12.75">
      <c r="E338" s="169"/>
    </row>
    <row r="339" ht="12.75">
      <c r="E339" s="169"/>
    </row>
    <row r="340" ht="12.75">
      <c r="E340" s="169"/>
    </row>
    <row r="341" ht="12.75">
      <c r="E341" s="169"/>
    </row>
    <row r="342" ht="12.75">
      <c r="E342" s="169"/>
    </row>
    <row r="343" ht="12.75">
      <c r="E343" s="169"/>
    </row>
    <row r="344" ht="12.75">
      <c r="E344" s="169"/>
    </row>
    <row r="345" ht="12.75">
      <c r="E345" s="169"/>
    </row>
    <row r="346" ht="12.75">
      <c r="E346" s="169"/>
    </row>
    <row r="347" ht="12.75">
      <c r="E347" s="169"/>
    </row>
    <row r="348" ht="12.75">
      <c r="E348" s="169"/>
    </row>
    <row r="349" ht="12.75">
      <c r="E349" s="169"/>
    </row>
    <row r="350" ht="12.75">
      <c r="E350" s="169"/>
    </row>
    <row r="351" ht="12.75">
      <c r="E351" s="169"/>
    </row>
    <row r="352" ht="12.75">
      <c r="E352" s="169"/>
    </row>
    <row r="353" ht="12.75">
      <c r="E353" s="169"/>
    </row>
    <row r="354" ht="12.75">
      <c r="E354" s="169"/>
    </row>
    <row r="355" ht="12.75">
      <c r="E355" s="169"/>
    </row>
    <row r="356" ht="12.75">
      <c r="E356" s="169"/>
    </row>
    <row r="357" ht="12.75">
      <c r="E357" s="169"/>
    </row>
    <row r="358" ht="12.75">
      <c r="E358" s="169"/>
    </row>
    <row r="359" ht="12.75">
      <c r="E359" s="169"/>
    </row>
    <row r="360" ht="12.75">
      <c r="E360" s="169"/>
    </row>
    <row r="361" ht="12.75">
      <c r="E361" s="169"/>
    </row>
    <row r="362" ht="12.75">
      <c r="E362" s="169"/>
    </row>
    <row r="363" ht="12.75">
      <c r="E363" s="169"/>
    </row>
    <row r="364" ht="12.75">
      <c r="E364" s="169"/>
    </row>
    <row r="365" ht="12.75">
      <c r="E365" s="169"/>
    </row>
    <row r="366" ht="12.75">
      <c r="E366" s="169"/>
    </row>
    <row r="367" ht="12.75">
      <c r="E367" s="169"/>
    </row>
    <row r="368" ht="12.75">
      <c r="E368" s="169"/>
    </row>
    <row r="369" ht="12.75">
      <c r="E369" s="169"/>
    </row>
    <row r="370" ht="12.75">
      <c r="E370" s="169"/>
    </row>
    <row r="371" ht="12.75">
      <c r="E371" s="169"/>
    </row>
    <row r="372" ht="12.75">
      <c r="E372" s="169"/>
    </row>
    <row r="373" ht="12.75">
      <c r="E373" s="169"/>
    </row>
    <row r="374" ht="12.75">
      <c r="E374" s="169"/>
    </row>
    <row r="375" ht="12.75">
      <c r="E375" s="169"/>
    </row>
    <row r="376" ht="12.75">
      <c r="E376" s="169"/>
    </row>
    <row r="377" ht="12.75">
      <c r="E377" s="169"/>
    </row>
    <row r="378" ht="12.75">
      <c r="E378" s="169"/>
    </row>
    <row r="379" ht="12.75">
      <c r="E379" s="169"/>
    </row>
    <row r="380" ht="12.75">
      <c r="E380" s="169"/>
    </row>
    <row r="381" ht="12.75">
      <c r="E381" s="169"/>
    </row>
    <row r="382" ht="12.75">
      <c r="E382" s="169"/>
    </row>
    <row r="383" ht="12.75">
      <c r="E383" s="169"/>
    </row>
    <row r="384" ht="12.75">
      <c r="E384" s="169"/>
    </row>
    <row r="385" ht="12.75">
      <c r="E385" s="169"/>
    </row>
    <row r="386" ht="12.75">
      <c r="E386" s="169"/>
    </row>
    <row r="387" ht="12.75">
      <c r="E387" s="169"/>
    </row>
    <row r="388" ht="12.75">
      <c r="E388" s="169"/>
    </row>
    <row r="389" ht="12.75">
      <c r="E389" s="169"/>
    </row>
    <row r="390" ht="12.75">
      <c r="E390" s="169"/>
    </row>
    <row r="391" ht="12.75">
      <c r="E391" s="169"/>
    </row>
    <row r="392" ht="12.75">
      <c r="E392" s="169"/>
    </row>
    <row r="393" ht="12.75">
      <c r="E393" s="169"/>
    </row>
    <row r="394" ht="12.75">
      <c r="E394" s="169"/>
    </row>
    <row r="395" ht="12.75">
      <c r="E395" s="169"/>
    </row>
    <row r="396" ht="12.75">
      <c r="E396" s="169"/>
    </row>
    <row r="397" ht="12.75">
      <c r="E397" s="169"/>
    </row>
    <row r="398" ht="12.75">
      <c r="E398" s="169"/>
    </row>
    <row r="399" ht="12.75">
      <c r="E399" s="169"/>
    </row>
    <row r="400" ht="12.75">
      <c r="E400" s="169"/>
    </row>
    <row r="401" ht="12.75">
      <c r="E401" s="169"/>
    </row>
    <row r="402" ht="12.75">
      <c r="E402" s="169"/>
    </row>
    <row r="403" ht="12.75">
      <c r="E403" s="169"/>
    </row>
    <row r="404" ht="12.75">
      <c r="E404" s="169"/>
    </row>
    <row r="405" ht="12.75">
      <c r="E405" s="169"/>
    </row>
    <row r="406" ht="12.75">
      <c r="E406" s="169"/>
    </row>
    <row r="407" ht="12.75">
      <c r="E407" s="169"/>
    </row>
    <row r="408" ht="12.75">
      <c r="E408" s="169"/>
    </row>
    <row r="409" ht="12.75">
      <c r="E409" s="169"/>
    </row>
    <row r="410" ht="12.75">
      <c r="E410" s="169"/>
    </row>
    <row r="411" ht="12.75">
      <c r="E411" s="169"/>
    </row>
    <row r="412" ht="12.75">
      <c r="E412" s="169"/>
    </row>
    <row r="413" ht="12.75">
      <c r="E413" s="169"/>
    </row>
    <row r="414" ht="12.75">
      <c r="E414" s="169"/>
    </row>
    <row r="415" ht="12.75">
      <c r="E415" s="169"/>
    </row>
    <row r="416" ht="12.75">
      <c r="E416" s="169"/>
    </row>
    <row r="417" ht="12.75">
      <c r="E417" s="169"/>
    </row>
    <row r="418" ht="12.75">
      <c r="E418" s="169"/>
    </row>
  </sheetData>
  <sheetProtection/>
  <mergeCells count="7">
    <mergeCell ref="C14:E15"/>
    <mergeCell ref="C50:C51"/>
    <mergeCell ref="A5:E5"/>
    <mergeCell ref="A6:E6"/>
    <mergeCell ref="A7:E7"/>
    <mergeCell ref="C18:C22"/>
    <mergeCell ref="C9:E9"/>
  </mergeCells>
  <printOptions horizontalCentered="1"/>
  <pageMargins left="0.38" right="0.1968503937007874" top="0.5905511811023623" bottom="0.3937007874015748" header="0.5118110236220472" footer="0.5118110236220472"/>
  <pageSetup fitToHeight="1" fitToWidth="1" horizontalDpi="360" verticalDpi="36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41">
      <selection activeCell="B51" sqref="B51"/>
    </sheetView>
  </sheetViews>
  <sheetFormatPr defaultColWidth="9.140625" defaultRowHeight="15"/>
  <cols>
    <col min="1" max="1" width="6.57421875" style="0" customWidth="1"/>
    <col min="2" max="2" width="43.8515625" style="0" customWidth="1"/>
    <col min="3" max="3" width="37.00390625" style="0" customWidth="1"/>
    <col min="6" max="6" width="9.140625" style="265" customWidth="1"/>
  </cols>
  <sheetData>
    <row r="1" ht="15">
      <c r="F1" s="71" t="s">
        <v>29</v>
      </c>
    </row>
    <row r="2" spans="1:6" s="108" customFormat="1" ht="12.75">
      <c r="A2" s="105"/>
      <c r="B2" s="106"/>
      <c r="C2" s="106"/>
      <c r="D2" s="2"/>
      <c r="E2" s="107"/>
      <c r="F2" s="257"/>
    </row>
    <row r="3" spans="1:6" s="108" customFormat="1" ht="12.75">
      <c r="A3" s="105"/>
      <c r="B3" s="106"/>
      <c r="C3" s="106"/>
      <c r="D3" s="2"/>
      <c r="E3" s="107"/>
      <c r="F3" s="257"/>
    </row>
    <row r="4" spans="1:6" s="108" customFormat="1" ht="12.75">
      <c r="A4" s="105"/>
      <c r="B4" s="106"/>
      <c r="C4" s="106"/>
      <c r="D4" s="106"/>
      <c r="E4" s="107"/>
      <c r="F4" s="257"/>
    </row>
    <row r="5" spans="1:6" s="108" customFormat="1" ht="12.75">
      <c r="A5" s="105"/>
      <c r="B5" s="106"/>
      <c r="C5" s="106"/>
      <c r="D5" s="106"/>
      <c r="E5" s="107"/>
      <c r="F5" s="257"/>
    </row>
    <row r="6" spans="1:6" s="108" customFormat="1" ht="18.75" customHeight="1">
      <c r="A6" s="319" t="s">
        <v>100</v>
      </c>
      <c r="B6" s="320"/>
      <c r="C6" s="320"/>
      <c r="D6" s="320"/>
      <c r="E6" s="320"/>
      <c r="F6" s="257"/>
    </row>
    <row r="7" spans="1:6" s="108" customFormat="1" ht="14.25">
      <c r="A7" s="321" t="s">
        <v>99</v>
      </c>
      <c r="B7" s="322"/>
      <c r="C7" s="322"/>
      <c r="D7" s="322"/>
      <c r="E7" s="322"/>
      <c r="F7" s="257"/>
    </row>
    <row r="8" spans="1:6" s="108" customFormat="1" ht="21" customHeight="1">
      <c r="A8" s="321"/>
      <c r="B8" s="322"/>
      <c r="C8" s="322"/>
      <c r="D8" s="322"/>
      <c r="E8" s="322"/>
      <c r="F8" s="257"/>
    </row>
    <row r="9" spans="1:6" s="108" customFormat="1" ht="14.25">
      <c r="A9" s="105"/>
      <c r="B9" s="106"/>
      <c r="C9" s="109"/>
      <c r="D9" s="110"/>
      <c r="E9" s="110"/>
      <c r="F9" s="257"/>
    </row>
    <row r="10" spans="2:9" s="17" customFormat="1" ht="48" customHeight="1">
      <c r="B10" s="244" t="s">
        <v>106</v>
      </c>
      <c r="C10" s="333" t="str">
        <f>свод!A13</f>
        <v>Капитальный ремонт ул.Красноармейская от ул.Луначарского до ул.Крайняя.</v>
      </c>
      <c r="D10" s="333"/>
      <c r="E10" s="333"/>
      <c r="F10" s="258"/>
      <c r="G10" s="53"/>
      <c r="H10" s="53"/>
      <c r="I10" s="53"/>
    </row>
    <row r="11" spans="2:9" s="17" customFormat="1" ht="15" customHeight="1">
      <c r="B11" s="27" t="s">
        <v>32</v>
      </c>
      <c r="C11" s="333" t="str">
        <f>свод!C16</f>
        <v>Администрация  Новотитаровского сельского поселения Динского района.</v>
      </c>
      <c r="D11" s="333"/>
      <c r="E11" s="333"/>
      <c r="F11" s="259"/>
      <c r="G11" s="52"/>
      <c r="H11" s="52"/>
      <c r="I11" s="23"/>
    </row>
    <row r="15" spans="1:8" ht="60" customHeight="1">
      <c r="A15" s="334" t="s">
        <v>2</v>
      </c>
      <c r="B15" s="334" t="s">
        <v>101</v>
      </c>
      <c r="C15" s="342" t="s">
        <v>102</v>
      </c>
      <c r="D15" s="334" t="s">
        <v>28</v>
      </c>
      <c r="E15" s="334"/>
      <c r="F15" s="335" t="s">
        <v>105</v>
      </c>
      <c r="H15" s="248"/>
    </row>
    <row r="16" spans="1:6" ht="15">
      <c r="A16" s="334"/>
      <c r="B16" s="334"/>
      <c r="C16" s="342"/>
      <c r="D16" s="245" t="s">
        <v>103</v>
      </c>
      <c r="E16" s="245" t="s">
        <v>104</v>
      </c>
      <c r="F16" s="335"/>
    </row>
    <row r="17" spans="1:9" ht="15">
      <c r="A17" s="246">
        <v>1</v>
      </c>
      <c r="B17" s="246">
        <v>2</v>
      </c>
      <c r="C17" s="246">
        <v>3</v>
      </c>
      <c r="D17" s="246">
        <v>4</v>
      </c>
      <c r="E17" s="246">
        <v>5</v>
      </c>
      <c r="F17" s="260">
        <v>6</v>
      </c>
      <c r="I17" s="247"/>
    </row>
    <row r="18" spans="1:6" ht="15">
      <c r="A18" s="327" t="s">
        <v>107</v>
      </c>
      <c r="B18" s="328"/>
      <c r="C18" s="328"/>
      <c r="D18" s="328"/>
      <c r="E18" s="328"/>
      <c r="F18" s="329"/>
    </row>
    <row r="19" spans="1:6" ht="63.75">
      <c r="A19" s="249">
        <v>1</v>
      </c>
      <c r="B19" s="251" t="s">
        <v>108</v>
      </c>
      <c r="C19" s="250" t="s">
        <v>176</v>
      </c>
      <c r="D19" s="243"/>
      <c r="E19" s="243"/>
      <c r="F19" s="261"/>
    </row>
    <row r="20" spans="1:6" ht="45">
      <c r="A20" s="249" t="s">
        <v>111</v>
      </c>
      <c r="B20" s="250" t="s">
        <v>109</v>
      </c>
      <c r="C20" s="250" t="s">
        <v>110</v>
      </c>
      <c r="D20" s="254">
        <v>11</v>
      </c>
      <c r="E20" s="254">
        <v>38.4</v>
      </c>
      <c r="F20" s="262">
        <f>D20*E20*0.9</f>
        <v>380.15999999999997</v>
      </c>
    </row>
    <row r="21" spans="1:6" ht="63.75">
      <c r="A21" s="249">
        <v>2</v>
      </c>
      <c r="B21" s="251" t="s">
        <v>113</v>
      </c>
      <c r="C21" s="253" t="s">
        <v>177</v>
      </c>
      <c r="D21" s="252"/>
      <c r="E21" s="252"/>
      <c r="F21" s="262"/>
    </row>
    <row r="22" spans="1:6" ht="30">
      <c r="A22" s="249" t="s">
        <v>116</v>
      </c>
      <c r="B22" s="250" t="s">
        <v>114</v>
      </c>
      <c r="C22" s="251" t="s">
        <v>115</v>
      </c>
      <c r="D22" s="254">
        <v>8</v>
      </c>
      <c r="E22" s="254">
        <v>22.9</v>
      </c>
      <c r="F22" s="262">
        <f>D22*E22</f>
        <v>183.2</v>
      </c>
    </row>
    <row r="23" spans="1:6" ht="15">
      <c r="A23" s="249"/>
      <c r="B23" s="330" t="s">
        <v>112</v>
      </c>
      <c r="C23" s="331"/>
      <c r="D23" s="331"/>
      <c r="E23" s="332"/>
      <c r="F23" s="263">
        <f>F20+F22</f>
        <v>563.3599999999999</v>
      </c>
    </row>
    <row r="24" spans="1:6" ht="15">
      <c r="A24" s="327" t="s">
        <v>117</v>
      </c>
      <c r="B24" s="328"/>
      <c r="C24" s="328"/>
      <c r="D24" s="328"/>
      <c r="E24" s="328"/>
      <c r="F24" s="329"/>
    </row>
    <row r="25" spans="1:6" ht="63.75">
      <c r="A25" s="249" t="s">
        <v>120</v>
      </c>
      <c r="B25" s="250" t="s">
        <v>118</v>
      </c>
      <c r="C25" s="250" t="s">
        <v>178</v>
      </c>
      <c r="D25" s="254">
        <v>8</v>
      </c>
      <c r="E25" s="254">
        <v>193</v>
      </c>
      <c r="F25" s="262">
        <f>D25*E25</f>
        <v>1544</v>
      </c>
    </row>
    <row r="26" spans="1:6" ht="30">
      <c r="A26" s="249" t="s">
        <v>121</v>
      </c>
      <c r="B26" s="250" t="s">
        <v>152</v>
      </c>
      <c r="C26" s="251" t="s">
        <v>153</v>
      </c>
      <c r="D26" s="254">
        <v>2</v>
      </c>
      <c r="E26" s="254">
        <v>47.1</v>
      </c>
      <c r="F26" s="262">
        <f>D26*E26</f>
        <v>94.2</v>
      </c>
    </row>
    <row r="27" spans="1:6" ht="15">
      <c r="A27" s="249" t="s">
        <v>123</v>
      </c>
      <c r="B27" s="250" t="s">
        <v>119</v>
      </c>
      <c r="C27" s="251" t="s">
        <v>154</v>
      </c>
      <c r="D27" s="254">
        <v>4</v>
      </c>
      <c r="E27" s="254">
        <v>6.5</v>
      </c>
      <c r="F27" s="262">
        <f>D27*E27</f>
        <v>26</v>
      </c>
    </row>
    <row r="28" spans="1:6" ht="15">
      <c r="A28" s="249" t="s">
        <v>151</v>
      </c>
      <c r="B28" s="250" t="s">
        <v>122</v>
      </c>
      <c r="C28" s="251" t="s">
        <v>124</v>
      </c>
      <c r="D28" s="254">
        <v>8</v>
      </c>
      <c r="E28" s="254">
        <v>19.1</v>
      </c>
      <c r="F28" s="262">
        <f>D28*E28</f>
        <v>152.8</v>
      </c>
    </row>
    <row r="29" spans="1:6" ht="15">
      <c r="A29" s="249"/>
      <c r="B29" s="330" t="s">
        <v>125</v>
      </c>
      <c r="C29" s="331"/>
      <c r="D29" s="331"/>
      <c r="E29" s="332"/>
      <c r="F29" s="263">
        <f>SUM(F25:F28)</f>
        <v>1817</v>
      </c>
    </row>
    <row r="30" spans="1:6" ht="15">
      <c r="A30" s="327" t="s">
        <v>126</v>
      </c>
      <c r="B30" s="328"/>
      <c r="C30" s="328"/>
      <c r="D30" s="328"/>
      <c r="E30" s="328"/>
      <c r="F30" s="329"/>
    </row>
    <row r="31" spans="1:6" ht="63.75">
      <c r="A31" s="249" t="s">
        <v>132</v>
      </c>
      <c r="B31" s="250" t="s">
        <v>127</v>
      </c>
      <c r="C31" s="250" t="s">
        <v>179</v>
      </c>
      <c r="D31" s="255">
        <f>F25</f>
        <v>1544</v>
      </c>
      <c r="E31" s="256">
        <v>0.2</v>
      </c>
      <c r="F31" s="262">
        <f>D31*E31</f>
        <v>308.8</v>
      </c>
    </row>
    <row r="32" spans="1:6" ht="30">
      <c r="A32" s="249" t="s">
        <v>133</v>
      </c>
      <c r="B32" s="250" t="s">
        <v>128</v>
      </c>
      <c r="C32" s="251" t="s">
        <v>180</v>
      </c>
      <c r="D32" s="255">
        <v>153</v>
      </c>
      <c r="E32" s="256">
        <v>0.12</v>
      </c>
      <c r="F32" s="262">
        <f>D32*E32</f>
        <v>18.36</v>
      </c>
    </row>
    <row r="33" spans="1:6" ht="15">
      <c r="A33" s="249" t="s">
        <v>134</v>
      </c>
      <c r="B33" s="250" t="s">
        <v>129</v>
      </c>
      <c r="C33" s="251" t="s">
        <v>181</v>
      </c>
      <c r="D33" s="254">
        <f>D20</f>
        <v>11</v>
      </c>
      <c r="E33" s="254">
        <v>9.3</v>
      </c>
      <c r="F33" s="262">
        <f>D33*E33</f>
        <v>102.30000000000001</v>
      </c>
    </row>
    <row r="34" spans="1:6" ht="30">
      <c r="A34" s="249" t="s">
        <v>135</v>
      </c>
      <c r="B34" s="250" t="s">
        <v>130</v>
      </c>
      <c r="C34" s="250" t="s">
        <v>182</v>
      </c>
      <c r="D34" s="254">
        <v>1</v>
      </c>
      <c r="E34" s="254">
        <v>200</v>
      </c>
      <c r="F34" s="262">
        <f>D34*E34*1.25</f>
        <v>250</v>
      </c>
    </row>
    <row r="35" spans="1:6" ht="15">
      <c r="A35" s="249"/>
      <c r="B35" s="330" t="s">
        <v>131</v>
      </c>
      <c r="C35" s="331"/>
      <c r="D35" s="331"/>
      <c r="E35" s="332"/>
      <c r="F35" s="263">
        <f>SUM(F31:F34)</f>
        <v>679.46</v>
      </c>
    </row>
    <row r="36" spans="1:6" ht="63.75">
      <c r="A36" s="249">
        <v>5</v>
      </c>
      <c r="B36" s="250" t="s">
        <v>136</v>
      </c>
      <c r="C36" s="250" t="s">
        <v>183</v>
      </c>
      <c r="D36" s="255">
        <f>F35</f>
        <v>679.46</v>
      </c>
      <c r="E36" s="256">
        <v>0.21</v>
      </c>
      <c r="F36" s="262">
        <f>D36*E36</f>
        <v>142.6866</v>
      </c>
    </row>
    <row r="37" spans="1:6" ht="15">
      <c r="A37" s="249">
        <v>6</v>
      </c>
      <c r="B37" s="250" t="s">
        <v>137</v>
      </c>
      <c r="C37" s="251" t="s">
        <v>138</v>
      </c>
      <c r="D37" s="255">
        <f>F23</f>
        <v>563.3599999999999</v>
      </c>
      <c r="E37" s="256">
        <v>0.14</v>
      </c>
      <c r="F37" s="262">
        <f>D37*E37</f>
        <v>78.87039999999999</v>
      </c>
    </row>
    <row r="38" spans="1:6" ht="15">
      <c r="A38" s="249">
        <v>7</v>
      </c>
      <c r="B38" s="250" t="s">
        <v>139</v>
      </c>
      <c r="C38" s="251" t="s">
        <v>140</v>
      </c>
      <c r="D38" s="255">
        <f>D37</f>
        <v>563.3599999999999</v>
      </c>
      <c r="E38" s="256">
        <v>0.06</v>
      </c>
      <c r="F38" s="262">
        <f>D38*E38*1.5</f>
        <v>50.70239999999999</v>
      </c>
    </row>
    <row r="39" spans="1:6" ht="15">
      <c r="A39" s="249"/>
      <c r="B39" s="330" t="s">
        <v>141</v>
      </c>
      <c r="C39" s="331"/>
      <c r="D39" s="331"/>
      <c r="E39" s="332"/>
      <c r="F39" s="263">
        <f>SUM(F36:F38)</f>
        <v>272.25939999999997</v>
      </c>
    </row>
    <row r="40" spans="1:6" ht="44.25" customHeight="1">
      <c r="A40" s="249">
        <v>8</v>
      </c>
      <c r="B40" s="250" t="s">
        <v>142</v>
      </c>
      <c r="C40" s="343" t="s">
        <v>143</v>
      </c>
      <c r="D40" s="344"/>
      <c r="E40" s="345"/>
      <c r="F40" s="263">
        <v>125</v>
      </c>
    </row>
    <row r="41" spans="1:8" ht="15">
      <c r="A41" s="266"/>
      <c r="B41" s="336" t="s">
        <v>144</v>
      </c>
      <c r="C41" s="337"/>
      <c r="D41" s="337"/>
      <c r="E41" s="338"/>
      <c r="F41" s="267">
        <f>F23+F29+F35+F39+F40</f>
        <v>3457.0793999999996</v>
      </c>
      <c r="G41" s="275"/>
      <c r="H41" s="275"/>
    </row>
    <row r="42" spans="1:6" ht="15">
      <c r="A42" s="249"/>
      <c r="B42" s="293" t="s">
        <v>145</v>
      </c>
      <c r="C42" s="294"/>
      <c r="D42" s="294"/>
      <c r="E42" s="295"/>
      <c r="F42" s="264">
        <f>F41*35.26</f>
        <v>121896.61964399998</v>
      </c>
    </row>
    <row r="43" spans="1:6" ht="15">
      <c r="A43" s="266"/>
      <c r="B43" s="339" t="s">
        <v>146</v>
      </c>
      <c r="C43" s="340"/>
      <c r="D43" s="340"/>
      <c r="E43" s="341"/>
      <c r="F43" s="267">
        <f>F42</f>
        <v>121896.61964399998</v>
      </c>
    </row>
    <row r="46" spans="2:9" s="61" customFormat="1" ht="13.5" customHeight="1">
      <c r="B46" s="277"/>
      <c r="C46" s="62"/>
      <c r="D46" s="62"/>
      <c r="E46" s="278"/>
      <c r="F46" s="292"/>
      <c r="I46" s="66"/>
    </row>
    <row r="47" spans="2:9" s="61" customFormat="1" ht="13.5" customHeight="1">
      <c r="B47" s="67"/>
      <c r="C47" s="102"/>
      <c r="D47" s="63"/>
      <c r="E47" s="64"/>
      <c r="F47" s="65"/>
      <c r="I47" s="66"/>
    </row>
    <row r="48" spans="1:8" s="81" customFormat="1" ht="15.75">
      <c r="A48" s="97"/>
      <c r="B48" s="98"/>
      <c r="C48" s="99"/>
      <c r="D48" s="100"/>
      <c r="E48" s="100"/>
      <c r="F48" s="101"/>
      <c r="G48" s="103"/>
      <c r="H48" s="103"/>
    </row>
  </sheetData>
  <sheetProtection/>
  <mergeCells count="20">
    <mergeCell ref="B41:E41"/>
    <mergeCell ref="B43:E43"/>
    <mergeCell ref="B23:E23"/>
    <mergeCell ref="A30:F30"/>
    <mergeCell ref="C15:C16"/>
    <mergeCell ref="B15:B16"/>
    <mergeCell ref="A15:A16"/>
    <mergeCell ref="B35:E35"/>
    <mergeCell ref="B39:E39"/>
    <mergeCell ref="C40:E40"/>
    <mergeCell ref="A18:F18"/>
    <mergeCell ref="A24:F24"/>
    <mergeCell ref="B29:E29"/>
    <mergeCell ref="C11:E11"/>
    <mergeCell ref="A6:E6"/>
    <mergeCell ref="A7:E7"/>
    <mergeCell ref="A8:E8"/>
    <mergeCell ref="C10:E10"/>
    <mergeCell ref="D15:E15"/>
    <mergeCell ref="F15:F1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L314"/>
  <sheetViews>
    <sheetView zoomScale="85" zoomScaleNormal="85" zoomScaleSheetLayoutView="85" zoomScalePageLayoutView="0" workbookViewId="0" topLeftCell="A3">
      <selection activeCell="E5" sqref="E5:I5"/>
    </sheetView>
  </sheetViews>
  <sheetFormatPr defaultColWidth="9.8515625" defaultRowHeight="15"/>
  <cols>
    <col min="1" max="1" width="2.7109375" style="1" customWidth="1"/>
    <col min="2" max="2" width="5.421875" style="1" customWidth="1"/>
    <col min="3" max="3" width="12.140625" style="1" customWidth="1"/>
    <col min="4" max="4" width="16.140625" style="1" customWidth="1"/>
    <col min="5" max="5" width="15.57421875" style="1" customWidth="1"/>
    <col min="6" max="6" width="5.7109375" style="2" customWidth="1"/>
    <col min="7" max="7" width="26.140625" style="1" customWidth="1"/>
    <col min="8" max="8" width="27.7109375" style="2" customWidth="1"/>
    <col min="9" max="9" width="9.7109375" style="3" customWidth="1"/>
    <col min="10" max="16384" width="9.8515625" style="1" customWidth="1"/>
  </cols>
  <sheetData>
    <row r="1" ht="13.5">
      <c r="I1" s="71" t="s">
        <v>29</v>
      </c>
    </row>
    <row r="3" spans="2:9" s="17" customFormat="1" ht="29.25" customHeight="1">
      <c r="B3" s="346" t="s">
        <v>157</v>
      </c>
      <c r="C3" s="346"/>
      <c r="D3" s="346"/>
      <c r="E3" s="346"/>
      <c r="F3" s="346"/>
      <c r="G3" s="346"/>
      <c r="H3" s="346"/>
      <c r="I3" s="346"/>
    </row>
    <row r="4" spans="2:9" s="17" customFormat="1" ht="32.25" customHeight="1">
      <c r="B4" s="360" t="s">
        <v>24</v>
      </c>
      <c r="C4" s="360"/>
      <c r="D4" s="360"/>
      <c r="E4" s="360"/>
      <c r="F4" s="360"/>
      <c r="G4" s="360"/>
      <c r="H4" s="360"/>
      <c r="I4" s="360"/>
    </row>
    <row r="5" spans="2:9" s="17" customFormat="1" ht="48" customHeight="1">
      <c r="B5" s="349" t="s">
        <v>3</v>
      </c>
      <c r="C5" s="349"/>
      <c r="D5" s="349"/>
      <c r="E5" s="348" t="str">
        <f>свод!A13</f>
        <v>Капитальный ремонт ул.Красноармейская от ул.Луначарского до ул.Крайняя.</v>
      </c>
      <c r="F5" s="348"/>
      <c r="G5" s="348"/>
      <c r="H5" s="348"/>
      <c r="I5" s="348"/>
    </row>
    <row r="6" spans="2:9" s="17" customFormat="1" ht="3" customHeight="1">
      <c r="B6" s="19"/>
      <c r="C6" s="19"/>
      <c r="D6" s="19"/>
      <c r="E6" s="20"/>
      <c r="F6" s="21"/>
      <c r="G6" s="19"/>
      <c r="H6" s="22"/>
      <c r="I6" s="23"/>
    </row>
    <row r="7" spans="2:9" s="17" customFormat="1" ht="12.75" customHeight="1" hidden="1">
      <c r="B7" s="24" t="s">
        <v>4</v>
      </c>
      <c r="C7" s="19"/>
      <c r="D7" s="19"/>
      <c r="E7" s="25"/>
      <c r="F7" s="21"/>
      <c r="G7" s="26"/>
      <c r="H7" s="21"/>
      <c r="I7" s="23"/>
    </row>
    <row r="8" spans="2:9" s="17" customFormat="1" ht="15" customHeight="1" hidden="1">
      <c r="B8" s="24" t="s">
        <v>5</v>
      </c>
      <c r="C8" s="19"/>
      <c r="D8" s="19"/>
      <c r="E8" s="347"/>
      <c r="F8" s="347"/>
      <c r="G8" s="347"/>
      <c r="H8" s="347"/>
      <c r="I8" s="23"/>
    </row>
    <row r="9" spans="2:9" s="17" customFormat="1" ht="12.75" customHeight="1">
      <c r="B9" s="19"/>
      <c r="C9" s="19"/>
      <c r="D9" s="19"/>
      <c r="E9" s="26"/>
      <c r="F9" s="21"/>
      <c r="G9" s="26"/>
      <c r="H9" s="21"/>
      <c r="I9" s="23"/>
    </row>
    <row r="10" spans="2:9" s="17" customFormat="1" ht="15" customHeight="1">
      <c r="B10" s="27" t="s">
        <v>6</v>
      </c>
      <c r="C10" s="19"/>
      <c r="D10" s="19"/>
      <c r="E10" s="357" t="str">
        <f>свод!C16</f>
        <v>Администрация  Новотитаровского сельского поселения Динского района.</v>
      </c>
      <c r="F10" s="357"/>
      <c r="G10" s="357"/>
      <c r="H10" s="357"/>
      <c r="I10" s="23"/>
    </row>
    <row r="11" spans="2:10" s="17" customFormat="1" ht="33.75" customHeight="1" thickBot="1">
      <c r="B11" s="27" t="s">
        <v>1</v>
      </c>
      <c r="C11" s="19"/>
      <c r="D11" s="19"/>
      <c r="E11" s="357"/>
      <c r="F11" s="357"/>
      <c r="G11" s="357"/>
      <c r="H11" s="357"/>
      <c r="I11" s="23"/>
      <c r="J11" s="18"/>
    </row>
    <row r="12" spans="1:11" s="12" customFormat="1" ht="62.25" customHeight="1">
      <c r="A12" s="233" t="s">
        <v>2</v>
      </c>
      <c r="B12" s="366" t="s">
        <v>7</v>
      </c>
      <c r="C12" s="366"/>
      <c r="D12" s="366"/>
      <c r="E12" s="353" t="s">
        <v>8</v>
      </c>
      <c r="F12" s="354"/>
      <c r="G12" s="355"/>
      <c r="H12" s="234" t="s">
        <v>97</v>
      </c>
      <c r="I12" s="235" t="s">
        <v>9</v>
      </c>
      <c r="J12" s="11"/>
      <c r="K12" s="12" t="s">
        <v>10</v>
      </c>
    </row>
    <row r="13" spans="1:10" s="12" customFormat="1" ht="11.25" customHeight="1" thickBot="1">
      <c r="A13" s="46">
        <v>1</v>
      </c>
      <c r="B13" s="356">
        <v>2</v>
      </c>
      <c r="C13" s="356"/>
      <c r="D13" s="356"/>
      <c r="E13" s="356">
        <v>3</v>
      </c>
      <c r="F13" s="356"/>
      <c r="G13" s="356"/>
      <c r="H13" s="47">
        <v>4</v>
      </c>
      <c r="I13" s="48">
        <v>5</v>
      </c>
      <c r="J13" s="11"/>
    </row>
    <row r="14" spans="1:12" s="12" customFormat="1" ht="156" customHeight="1">
      <c r="A14" s="358">
        <v>1</v>
      </c>
      <c r="B14" s="361" t="s">
        <v>23</v>
      </c>
      <c r="C14" s="362"/>
      <c r="D14" s="363"/>
      <c r="E14" s="364" t="s">
        <v>25</v>
      </c>
      <c r="F14" s="365"/>
      <c r="G14" s="365"/>
      <c r="H14" s="43" t="s">
        <v>175</v>
      </c>
      <c r="I14" s="44">
        <f>228600*0.38*0.9*1.08*3.05*0.85*0.89</f>
        <v>194820.5922732</v>
      </c>
      <c r="K14" s="12" t="s">
        <v>0</v>
      </c>
      <c r="L14" s="12" t="s">
        <v>0</v>
      </c>
    </row>
    <row r="15" spans="1:12" s="12" customFormat="1" ht="13.5" customHeight="1">
      <c r="A15" s="359"/>
      <c r="B15" s="13" t="s">
        <v>0</v>
      </c>
      <c r="C15" s="14" t="s">
        <v>0</v>
      </c>
      <c r="D15" s="14" t="s">
        <v>0</v>
      </c>
      <c r="E15" s="29" t="s">
        <v>11</v>
      </c>
      <c r="F15" s="30">
        <v>0.38</v>
      </c>
      <c r="G15" s="31" t="s">
        <v>20</v>
      </c>
      <c r="H15" s="15"/>
      <c r="I15" s="45"/>
      <c r="L15" s="12" t="s">
        <v>0</v>
      </c>
    </row>
    <row r="16" spans="1:9" s="12" customFormat="1" ht="13.5" customHeight="1" hidden="1">
      <c r="A16" s="359"/>
      <c r="B16" s="13"/>
      <c r="C16" s="14"/>
      <c r="D16" s="14"/>
      <c r="E16" s="29" t="s">
        <v>18</v>
      </c>
      <c r="F16" s="30">
        <v>0.85</v>
      </c>
      <c r="G16" s="31" t="s">
        <v>22</v>
      </c>
      <c r="H16" s="15"/>
      <c r="I16" s="45"/>
    </row>
    <row r="17" spans="1:9" s="12" customFormat="1" ht="13.5" customHeight="1">
      <c r="A17" s="359"/>
      <c r="B17" s="13"/>
      <c r="C17" s="14"/>
      <c r="D17" s="14"/>
      <c r="E17" s="29" t="s">
        <v>18</v>
      </c>
      <c r="F17" s="30">
        <v>1.08</v>
      </c>
      <c r="G17" s="31" t="s">
        <v>168</v>
      </c>
      <c r="H17" s="15"/>
      <c r="I17" s="45"/>
    </row>
    <row r="18" spans="1:11" s="12" customFormat="1" ht="59.25" customHeight="1">
      <c r="A18" s="359"/>
      <c r="B18" s="13" t="s">
        <v>0</v>
      </c>
      <c r="C18" s="14" t="s">
        <v>0</v>
      </c>
      <c r="D18" s="14" t="s">
        <v>0</v>
      </c>
      <c r="E18" s="35" t="s">
        <v>15</v>
      </c>
      <c r="F18" s="36">
        <v>3.05</v>
      </c>
      <c r="G18" s="33" t="s">
        <v>95</v>
      </c>
      <c r="H18" s="15"/>
      <c r="I18" s="45"/>
      <c r="K18" s="12" t="s">
        <v>0</v>
      </c>
    </row>
    <row r="19" spans="1:9" s="12" customFormat="1" ht="13.5" customHeight="1">
      <c r="A19" s="359"/>
      <c r="B19" s="13" t="s">
        <v>13</v>
      </c>
      <c r="C19" s="28">
        <v>0.9</v>
      </c>
      <c r="D19" s="14" t="s">
        <v>14</v>
      </c>
      <c r="E19" s="29" t="s">
        <v>169</v>
      </c>
      <c r="F19" s="32">
        <v>0.85</v>
      </c>
      <c r="G19" s="34" t="s">
        <v>170</v>
      </c>
      <c r="H19" s="15"/>
      <c r="I19" s="45"/>
    </row>
    <row r="20" spans="1:13" s="12" customFormat="1" ht="45" customHeight="1" thickBot="1">
      <c r="A20" s="359"/>
      <c r="B20" s="37" t="s">
        <v>16</v>
      </c>
      <c r="C20" s="38">
        <v>228600</v>
      </c>
      <c r="D20" s="14"/>
      <c r="E20" s="49" t="s">
        <v>17</v>
      </c>
      <c r="F20" s="50">
        <v>0.62</v>
      </c>
      <c r="G20" s="51" t="s">
        <v>171</v>
      </c>
      <c r="H20" s="15"/>
      <c r="I20" s="45"/>
      <c r="M20" s="12" t="s">
        <v>0</v>
      </c>
    </row>
    <row r="21" spans="1:12" s="12" customFormat="1" ht="156" customHeight="1">
      <c r="A21" s="358">
        <v>2</v>
      </c>
      <c r="B21" s="361" t="s">
        <v>23</v>
      </c>
      <c r="C21" s="362"/>
      <c r="D21" s="363"/>
      <c r="E21" s="350" t="s">
        <v>25</v>
      </c>
      <c r="F21" s="351"/>
      <c r="G21" s="352"/>
      <c r="H21" s="43" t="s">
        <v>174</v>
      </c>
      <c r="I21" s="44">
        <f>228600*0.62*0.9*1.08*3.05*0.85*0.89</f>
        <v>317865.1768668</v>
      </c>
      <c r="K21" s="12" t="s">
        <v>0</v>
      </c>
      <c r="L21" s="12" t="s">
        <v>0</v>
      </c>
    </row>
    <row r="22" spans="1:12" s="12" customFormat="1" ht="13.5" customHeight="1">
      <c r="A22" s="359"/>
      <c r="B22" s="13" t="s">
        <v>0</v>
      </c>
      <c r="C22" s="14" t="s">
        <v>0</v>
      </c>
      <c r="D22" s="14" t="s">
        <v>0</v>
      </c>
      <c r="E22" s="29" t="s">
        <v>11</v>
      </c>
      <c r="F22" s="30">
        <v>0.62</v>
      </c>
      <c r="G22" s="31" t="s">
        <v>12</v>
      </c>
      <c r="H22" s="15"/>
      <c r="I22" s="45"/>
      <c r="L22" s="12" t="s">
        <v>0</v>
      </c>
    </row>
    <row r="23" spans="1:9" s="12" customFormat="1" ht="13.5" customHeight="1" hidden="1">
      <c r="A23" s="359"/>
      <c r="B23" s="13"/>
      <c r="C23" s="14"/>
      <c r="D23" s="14"/>
      <c r="E23" s="29" t="s">
        <v>21</v>
      </c>
      <c r="F23" s="30">
        <v>0.85</v>
      </c>
      <c r="G23" s="31" t="s">
        <v>22</v>
      </c>
      <c r="H23" s="15"/>
      <c r="I23" s="45"/>
    </row>
    <row r="24" spans="1:9" s="12" customFormat="1" ht="13.5" customHeight="1">
      <c r="A24" s="359"/>
      <c r="B24" s="13"/>
      <c r="C24" s="14"/>
      <c r="D24" s="14"/>
      <c r="E24" s="29" t="s">
        <v>18</v>
      </c>
      <c r="F24" s="30">
        <v>1.08</v>
      </c>
      <c r="G24" s="31" t="s">
        <v>172</v>
      </c>
      <c r="H24" s="15"/>
      <c r="I24" s="45"/>
    </row>
    <row r="25" spans="1:11" s="12" customFormat="1" ht="59.25" customHeight="1">
      <c r="A25" s="359"/>
      <c r="B25" s="13" t="s">
        <v>0</v>
      </c>
      <c r="C25" s="14" t="s">
        <v>0</v>
      </c>
      <c r="D25" s="14" t="s">
        <v>0</v>
      </c>
      <c r="E25" s="35" t="s">
        <v>15</v>
      </c>
      <c r="F25" s="36">
        <v>3.05</v>
      </c>
      <c r="G25" s="33" t="str">
        <f>G18</f>
        <v>Индекс на Iквартал 2010 Письмо министерства регионального развития РФ  №1289-СК/08 от 20.01.2010</v>
      </c>
      <c r="H25" s="15"/>
      <c r="I25" s="45"/>
      <c r="K25" s="12" t="s">
        <v>0</v>
      </c>
    </row>
    <row r="26" spans="1:9" s="12" customFormat="1" ht="13.5" customHeight="1">
      <c r="A26" s="359"/>
      <c r="B26" s="13" t="s">
        <v>13</v>
      </c>
      <c r="C26" s="28">
        <f>C19</f>
        <v>0.9</v>
      </c>
      <c r="D26" s="14" t="s">
        <v>14</v>
      </c>
      <c r="E26" s="29" t="s">
        <v>169</v>
      </c>
      <c r="F26" s="32">
        <v>0.85</v>
      </c>
      <c r="G26" s="34" t="s">
        <v>170</v>
      </c>
      <c r="H26" s="15"/>
      <c r="I26" s="45"/>
    </row>
    <row r="27" spans="1:13" s="12" customFormat="1" ht="45" customHeight="1">
      <c r="A27" s="359"/>
      <c r="B27" s="55" t="s">
        <v>16</v>
      </c>
      <c r="C27" s="56">
        <f>C20</f>
        <v>228600</v>
      </c>
      <c r="D27" s="57"/>
      <c r="E27" s="35" t="s">
        <v>17</v>
      </c>
      <c r="F27" s="36">
        <v>0.89</v>
      </c>
      <c r="G27" s="58" t="s">
        <v>173</v>
      </c>
      <c r="H27" s="59"/>
      <c r="I27" s="45"/>
      <c r="M27" s="12" t="s">
        <v>0</v>
      </c>
    </row>
    <row r="28" spans="1:9" s="12" customFormat="1" ht="15.75" thickBot="1">
      <c r="A28" s="195">
        <v>3</v>
      </c>
      <c r="B28" s="188" t="s">
        <v>96</v>
      </c>
      <c r="C28" s="189"/>
      <c r="D28" s="189"/>
      <c r="E28" s="189"/>
      <c r="F28" s="190"/>
      <c r="G28" s="191"/>
      <c r="H28" s="196"/>
      <c r="I28" s="197">
        <f>I21+I14</f>
        <v>512685.76914</v>
      </c>
    </row>
    <row r="29" spans="1:9" s="12" customFormat="1" ht="15" hidden="1">
      <c r="A29" s="194">
        <v>4</v>
      </c>
      <c r="B29" s="39" t="s">
        <v>26</v>
      </c>
      <c r="C29" s="40"/>
      <c r="D29" s="40"/>
      <c r="E29" s="40"/>
      <c r="F29" s="41"/>
      <c r="G29" s="42"/>
      <c r="H29" s="60">
        <v>0.18</v>
      </c>
      <c r="I29" s="186">
        <f>I28*H29</f>
        <v>92283.4384452</v>
      </c>
    </row>
    <row r="30" spans="1:9" s="16" customFormat="1" ht="18" customHeight="1" hidden="1" thickBot="1">
      <c r="A30" s="187">
        <v>5</v>
      </c>
      <c r="B30" s="188" t="s">
        <v>19</v>
      </c>
      <c r="C30" s="189"/>
      <c r="D30" s="189"/>
      <c r="E30" s="189"/>
      <c r="F30" s="190"/>
      <c r="G30" s="191"/>
      <c r="H30" s="192" t="s">
        <v>0</v>
      </c>
      <c r="I30" s="193">
        <f>I28+I29</f>
        <v>604969.2075852</v>
      </c>
    </row>
    <row r="31" spans="6:9" s="8" customFormat="1" ht="13.5" customHeight="1">
      <c r="F31" s="9"/>
      <c r="H31" s="9"/>
      <c r="I31" s="10"/>
    </row>
    <row r="32" spans="6:9" s="8" customFormat="1" ht="13.5" customHeight="1">
      <c r="F32" s="9"/>
      <c r="H32" s="9"/>
      <c r="I32" s="10"/>
    </row>
    <row r="33" spans="6:11" s="8" customFormat="1" ht="13.5" customHeight="1">
      <c r="F33" s="9"/>
      <c r="H33" s="9"/>
      <c r="I33" s="10"/>
      <c r="K33" s="8" t="s">
        <v>0</v>
      </c>
    </row>
    <row r="34" spans="2:9" s="61" customFormat="1" ht="13.5" customHeight="1">
      <c r="B34" s="277"/>
      <c r="C34" s="62"/>
      <c r="D34" s="62"/>
      <c r="E34" s="278"/>
      <c r="F34" s="279"/>
      <c r="G34" s="288"/>
      <c r="H34" s="288"/>
      <c r="I34" s="292"/>
    </row>
    <row r="35" spans="2:9" s="61" customFormat="1" ht="13.5" customHeight="1">
      <c r="B35" s="67"/>
      <c r="C35" s="102"/>
      <c r="D35" s="63"/>
      <c r="E35" s="64"/>
      <c r="F35" s="65"/>
      <c r="I35" s="66"/>
    </row>
    <row r="36" spans="1:8" s="81" customFormat="1" ht="15.75">
      <c r="A36" s="97"/>
      <c r="B36" s="98"/>
      <c r="C36" s="99"/>
      <c r="D36" s="100"/>
      <c r="E36" s="100"/>
      <c r="F36" s="101"/>
      <c r="G36" s="103"/>
      <c r="H36" s="103"/>
    </row>
    <row r="37" spans="6:9" s="8" customFormat="1" ht="13.5" customHeight="1">
      <c r="F37" s="9"/>
      <c r="H37" s="9"/>
      <c r="I37" s="10"/>
    </row>
    <row r="38" spans="6:9" s="8" customFormat="1" ht="13.5" customHeight="1">
      <c r="F38" s="9"/>
      <c r="H38" s="9"/>
      <c r="I38" s="10"/>
    </row>
    <row r="39" spans="6:9" s="8" customFormat="1" ht="13.5" customHeight="1">
      <c r="F39" s="9"/>
      <c r="H39" s="9"/>
      <c r="I39" s="10"/>
    </row>
    <row r="40" spans="6:9" s="8" customFormat="1" ht="13.5" customHeight="1">
      <c r="F40" s="9"/>
      <c r="H40" s="9"/>
      <c r="I40" s="1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spans="32:33" ht="13.5" customHeight="1">
      <c r="AF226" s="5"/>
      <c r="AG226" s="5"/>
    </row>
    <row r="227" spans="31:33" ht="13.5" customHeight="1">
      <c r="AE227" s="5"/>
      <c r="AF227" s="5"/>
      <c r="AG227" s="5"/>
    </row>
    <row r="228" spans="31:35" ht="13.5" customHeight="1">
      <c r="AE228" s="6"/>
      <c r="AH228" s="5"/>
      <c r="AI228" s="5"/>
    </row>
    <row r="229" spans="31:35" ht="13.5" customHeight="1">
      <c r="AE229" s="6"/>
      <c r="AF229" s="5"/>
      <c r="AG229" s="5"/>
      <c r="AI229" s="5"/>
    </row>
    <row r="230" spans="31:35" ht="13.5" customHeight="1">
      <c r="AE230" s="6"/>
      <c r="AF230" s="5"/>
      <c r="AG230" s="5"/>
      <c r="AI230" s="5"/>
    </row>
    <row r="231" spans="31:35" ht="13.5" customHeight="1">
      <c r="AE231" s="6"/>
      <c r="AF231" s="5"/>
      <c r="AG231" s="5"/>
      <c r="AI231" s="5"/>
    </row>
    <row r="232" spans="31:35" ht="13.5" customHeight="1">
      <c r="AE232" s="6"/>
      <c r="AF232" s="5"/>
      <c r="AG232" s="5"/>
      <c r="AI232" s="5"/>
    </row>
    <row r="233" spans="31:35" ht="13.5" customHeight="1">
      <c r="AE233" s="6"/>
      <c r="AF233" s="5"/>
      <c r="AG233" s="5"/>
      <c r="AI233" s="5"/>
    </row>
    <row r="234" spans="31:35" ht="13.5" customHeight="1">
      <c r="AE234" s="6"/>
      <c r="AF234" s="5"/>
      <c r="AG234" s="5"/>
      <c r="AI234" s="5"/>
    </row>
    <row r="235" spans="31:35" ht="13.5" customHeight="1">
      <c r="AE235" s="6"/>
      <c r="AF235" s="5"/>
      <c r="AG235" s="5"/>
      <c r="AI235" s="5"/>
    </row>
    <row r="236" spans="31:35" ht="13.5" customHeight="1">
      <c r="AE236" s="6"/>
      <c r="AF236" s="5"/>
      <c r="AG236" s="5"/>
      <c r="AI236" s="5"/>
    </row>
    <row r="237" spans="31:35" ht="13.5" customHeight="1">
      <c r="AE237" s="6"/>
      <c r="AF237" s="5"/>
      <c r="AG237" s="5"/>
      <c r="AI237" s="5"/>
    </row>
    <row r="238" spans="31:35" ht="13.5" customHeight="1">
      <c r="AE238" s="5"/>
      <c r="AI238" s="5"/>
    </row>
    <row r="239" spans="31:32" ht="13.5" customHeight="1">
      <c r="AE239" s="6"/>
      <c r="AF239" s="5"/>
    </row>
    <row r="240" spans="31:33" ht="13.5" customHeight="1">
      <c r="AE240" s="6"/>
      <c r="AF240" s="5"/>
      <c r="AG240" s="5"/>
    </row>
    <row r="241" spans="31:35" ht="13.5" customHeight="1">
      <c r="AE241" s="6"/>
      <c r="AF241" s="5"/>
      <c r="AG241" s="5"/>
      <c r="AH241" s="5"/>
      <c r="AI241" s="5"/>
    </row>
    <row r="242" spans="31:33" ht="13.5" customHeight="1">
      <c r="AE242" s="6"/>
      <c r="AF242" s="5"/>
      <c r="AG242" s="5"/>
    </row>
    <row r="243" spans="31:35" ht="13.5" customHeight="1">
      <c r="AE243" s="6"/>
      <c r="AF243" s="5"/>
      <c r="AG243" s="5"/>
      <c r="AH243" s="5"/>
      <c r="AI243" s="5"/>
    </row>
    <row r="244" spans="31:35" ht="13.5" customHeight="1">
      <c r="AE244" s="6"/>
      <c r="AF244" s="5"/>
      <c r="AG244" s="5"/>
      <c r="AI244" s="5"/>
    </row>
    <row r="245" spans="31:35" ht="13.5" customHeight="1">
      <c r="AE245" s="6"/>
      <c r="AF245" s="5"/>
      <c r="AG245" s="5"/>
      <c r="AI245" s="5"/>
    </row>
    <row r="246" spans="31:35" ht="13.5" customHeight="1">
      <c r="AE246" s="6"/>
      <c r="AF246" s="5"/>
      <c r="AG246" s="5"/>
      <c r="AI246" s="5"/>
    </row>
    <row r="247" spans="31:35" ht="13.5" customHeight="1">
      <c r="AE247" s="6"/>
      <c r="AF247" s="5"/>
      <c r="AG247" s="5"/>
      <c r="AI247" s="5"/>
    </row>
    <row r="248" spans="31:35" ht="13.5" customHeight="1">
      <c r="AE248" s="6"/>
      <c r="AF248" s="5"/>
      <c r="AG248" s="5"/>
      <c r="AI248" s="5"/>
    </row>
    <row r="249" spans="31:35" ht="13.5" customHeight="1">
      <c r="AE249" s="5"/>
      <c r="AI249" s="5"/>
    </row>
    <row r="250" ht="13.5" customHeight="1">
      <c r="AE250" s="6"/>
    </row>
    <row r="251" spans="31:32" ht="13.5" customHeight="1">
      <c r="AE251" s="6"/>
      <c r="AF251" s="5"/>
    </row>
    <row r="252" spans="31:33" ht="13.5" customHeight="1">
      <c r="AE252" s="6"/>
      <c r="AF252" s="5"/>
      <c r="AG252" s="5"/>
    </row>
    <row r="253" spans="31:33" ht="13.5" customHeight="1">
      <c r="AE253" s="6"/>
      <c r="AF253" s="5"/>
      <c r="AG253" s="5"/>
    </row>
    <row r="254" spans="31:32" ht="13.5" customHeight="1">
      <c r="AE254" s="6"/>
      <c r="AF254" s="5"/>
    </row>
    <row r="255" spans="31:33" ht="13.5" customHeight="1">
      <c r="AE255" s="6"/>
      <c r="AF255" s="5"/>
      <c r="AG255" s="5"/>
    </row>
    <row r="256" spans="31:33" ht="13.5" customHeight="1">
      <c r="AE256" s="6"/>
      <c r="AF256" s="5"/>
      <c r="AG256" s="5"/>
    </row>
    <row r="257" spans="31:33" ht="13.5" customHeight="1">
      <c r="AE257" s="6"/>
      <c r="AF257" s="5"/>
      <c r="AG257" s="5"/>
    </row>
    <row r="258" spans="31:33" ht="13.5" customHeight="1">
      <c r="AE258" s="6"/>
      <c r="AF258" s="5"/>
      <c r="AG258" s="5"/>
    </row>
    <row r="259" spans="31:33" ht="13.5" customHeight="1">
      <c r="AE259" s="6"/>
      <c r="AF259" s="5"/>
      <c r="AG259" s="5"/>
    </row>
    <row r="260" ht="13.5" customHeight="1"/>
    <row r="261" ht="13.5" customHeight="1"/>
    <row r="262" ht="13.5" customHeight="1">
      <c r="AE262" s="5"/>
    </row>
    <row r="263" ht="13.5" customHeight="1">
      <c r="AE263" s="6"/>
    </row>
    <row r="264" spans="31:33" ht="13.5" customHeight="1">
      <c r="AE264" s="6"/>
      <c r="AG264" s="5"/>
    </row>
    <row r="265" spans="31:33" ht="13.5" customHeight="1">
      <c r="AE265" s="6"/>
      <c r="AF265" s="5"/>
      <c r="AG265" s="5"/>
    </row>
    <row r="266" spans="31:33" ht="13.5" customHeight="1">
      <c r="AE266" s="6"/>
      <c r="AF266" s="5"/>
      <c r="AG266" s="5"/>
    </row>
    <row r="267" spans="31:33" ht="13.5" customHeight="1">
      <c r="AE267" s="6"/>
      <c r="AF267" s="5"/>
      <c r="AG267" s="5"/>
    </row>
    <row r="268" spans="31:33" ht="13.5" customHeight="1">
      <c r="AE268" s="6"/>
      <c r="AF268" s="5"/>
      <c r="AG268" s="5"/>
    </row>
    <row r="269" spans="31:33" ht="13.5" customHeight="1">
      <c r="AE269" s="6"/>
      <c r="AF269" s="5"/>
      <c r="AG269" s="5"/>
    </row>
    <row r="270" spans="31:33" ht="13.5" customHeight="1">
      <c r="AE270" s="6"/>
      <c r="AF270" s="5"/>
      <c r="AG270" s="5"/>
    </row>
    <row r="271" spans="31:33" ht="13.5" customHeight="1">
      <c r="AE271" s="6"/>
      <c r="AF271" s="5"/>
      <c r="AG271" s="5"/>
    </row>
    <row r="272" spans="31:33" ht="13.5" customHeight="1">
      <c r="AE272" s="6"/>
      <c r="AF272" s="5"/>
      <c r="AG272" s="5"/>
    </row>
    <row r="273" ht="13.5" customHeight="1"/>
    <row r="274" ht="13.5" customHeight="1"/>
    <row r="275" spans="32:33" ht="13.5" customHeight="1">
      <c r="AF275" s="5"/>
      <c r="AG275" s="5"/>
    </row>
    <row r="276" ht="13.5" customHeight="1">
      <c r="AG276" s="5"/>
    </row>
    <row r="277" spans="31:33" ht="13.5" customHeight="1">
      <c r="AE277" s="6"/>
      <c r="AF277" s="5"/>
      <c r="AG277" s="5"/>
    </row>
    <row r="278" spans="31:32" ht="13.5" customHeight="1">
      <c r="AE278" s="6"/>
      <c r="AF278" s="5"/>
    </row>
    <row r="279" spans="31:33" ht="13.5" customHeight="1">
      <c r="AE279" s="6"/>
      <c r="AF279" s="5"/>
      <c r="AG279" s="5"/>
    </row>
    <row r="280" spans="31:33" ht="13.5" customHeight="1">
      <c r="AE280" s="6"/>
      <c r="AF280" s="5"/>
      <c r="AG280" s="5"/>
    </row>
    <row r="281" spans="31:33" ht="13.5" customHeight="1">
      <c r="AE281" s="6"/>
      <c r="AF281" s="5"/>
      <c r="AG281" s="5"/>
    </row>
    <row r="282" spans="31:33" ht="13.5" customHeight="1">
      <c r="AE282" s="6"/>
      <c r="AF282" s="5"/>
      <c r="AG282" s="5"/>
    </row>
    <row r="283" spans="31:35" ht="13.5" customHeight="1">
      <c r="AE283" s="6"/>
      <c r="AF283" s="5"/>
      <c r="AG283" s="5"/>
      <c r="AI283" s="4"/>
    </row>
    <row r="284" spans="32:34" ht="13.5" customHeight="1">
      <c r="AF284" s="5"/>
      <c r="AH284" s="5"/>
    </row>
    <row r="285" spans="31:35" ht="13.5" customHeight="1">
      <c r="AE285" s="7"/>
      <c r="AF285" s="4"/>
      <c r="AH285" s="7"/>
      <c r="AI285" s="5"/>
    </row>
    <row r="286" spans="33:35" ht="13.5" customHeight="1">
      <c r="AG286" s="5"/>
      <c r="AI286" s="5"/>
    </row>
    <row r="287" spans="33:35" ht="13.5" customHeight="1">
      <c r="AG287" s="5"/>
      <c r="AI287" s="5"/>
    </row>
    <row r="288" spans="31:38" ht="13.5" customHeight="1">
      <c r="AE288" s="5"/>
      <c r="AF288" s="4"/>
      <c r="AG288" s="4"/>
      <c r="AH288" s="4"/>
      <c r="AJ288" s="4"/>
      <c r="AK288" s="6"/>
      <c r="AL288" s="6"/>
    </row>
    <row r="289" spans="31:37" ht="13.5" customHeight="1">
      <c r="AE289" s="6"/>
      <c r="AF289" s="6"/>
      <c r="AG289" s="6"/>
      <c r="AJ289" s="4"/>
      <c r="AK289" s="6"/>
    </row>
    <row r="290" spans="31:37" ht="12.75">
      <c r="AE290" s="6"/>
      <c r="AF290" s="5"/>
      <c r="AG290" s="6"/>
      <c r="AH290" s="5"/>
      <c r="AJ290" s="4"/>
      <c r="AK290" s="6"/>
    </row>
    <row r="291" spans="31:37" ht="12.75">
      <c r="AE291" s="6"/>
      <c r="AF291" s="5"/>
      <c r="AG291" s="5"/>
      <c r="AH291" s="5"/>
      <c r="AI291" s="5"/>
      <c r="AJ291" s="4"/>
      <c r="AK291" s="6"/>
    </row>
    <row r="292" spans="31:37" ht="12.75">
      <c r="AE292" s="5"/>
      <c r="AF292" s="5"/>
      <c r="AG292" s="4"/>
      <c r="AH292" s="4"/>
      <c r="AI292" s="5"/>
      <c r="AJ292" s="4"/>
      <c r="AK292" s="6"/>
    </row>
    <row r="293" spans="36:37" ht="12.75">
      <c r="AJ293" s="4"/>
      <c r="AK293" s="6"/>
    </row>
    <row r="294" spans="36:37" ht="12.75">
      <c r="AJ294" s="4"/>
      <c r="AK294" s="6"/>
    </row>
    <row r="295" spans="31:37" ht="12.75">
      <c r="AE295" s="5"/>
      <c r="AF295" s="4"/>
      <c r="AG295" s="4"/>
      <c r="AH295" s="4"/>
      <c r="AJ295" s="4"/>
      <c r="AK295" s="6"/>
    </row>
    <row r="296" spans="31:37" ht="12.75">
      <c r="AE296" s="6"/>
      <c r="AF296" s="6"/>
      <c r="AG296" s="6"/>
      <c r="AJ296" s="4"/>
      <c r="AK296" s="6"/>
    </row>
    <row r="297" spans="31:37" ht="12.75">
      <c r="AE297" s="6"/>
      <c r="AF297" s="5"/>
      <c r="AG297" s="6"/>
      <c r="AH297" s="5"/>
      <c r="AJ297" s="4"/>
      <c r="AK297" s="6"/>
    </row>
    <row r="298" spans="31:37" ht="12.75">
      <c r="AE298" s="6"/>
      <c r="AF298" s="5"/>
      <c r="AG298" s="5"/>
      <c r="AH298" s="5"/>
      <c r="AI298" s="5"/>
      <c r="AJ298" s="4"/>
      <c r="AK298" s="6"/>
    </row>
    <row r="299" spans="31:37" ht="12.75">
      <c r="AE299" s="5"/>
      <c r="AF299" s="5"/>
      <c r="AG299" s="4"/>
      <c r="AH299" s="4"/>
      <c r="AI299" s="5"/>
      <c r="AJ299" s="4"/>
      <c r="AK299" s="6"/>
    </row>
    <row r="300" spans="36:37" ht="12.75">
      <c r="AJ300" s="4"/>
      <c r="AK300" s="6"/>
    </row>
    <row r="301" spans="36:37" ht="12.75">
      <c r="AJ301" s="4"/>
      <c r="AK301" s="6"/>
    </row>
    <row r="302" spans="31:37" ht="12.75">
      <c r="AE302" s="5"/>
      <c r="AF302" s="4"/>
      <c r="AG302" s="4"/>
      <c r="AH302" s="4"/>
      <c r="AJ302" s="4"/>
      <c r="AK302" s="6"/>
    </row>
    <row r="303" spans="31:37" ht="12.75">
      <c r="AE303" s="6"/>
      <c r="AF303" s="6"/>
      <c r="AG303" s="6"/>
      <c r="AJ303" s="4"/>
      <c r="AK303" s="6"/>
    </row>
    <row r="304" spans="31:37" ht="12.75">
      <c r="AE304" s="6"/>
      <c r="AF304" s="5"/>
      <c r="AG304" s="6"/>
      <c r="AH304" s="5"/>
      <c r="AJ304" s="4"/>
      <c r="AK304" s="6"/>
    </row>
    <row r="305" spans="31:35" ht="12.75">
      <c r="AE305" s="6"/>
      <c r="AF305" s="5"/>
      <c r="AG305" s="5"/>
      <c r="AH305" s="5"/>
      <c r="AI305" s="5"/>
    </row>
    <row r="306" spans="31:35" ht="12.75">
      <c r="AE306" s="5"/>
      <c r="AF306" s="5"/>
      <c r="AG306" s="5"/>
      <c r="AH306" s="5"/>
      <c r="AI306" s="5"/>
    </row>
    <row r="310" spans="31:33" ht="12.75">
      <c r="AE310" s="5"/>
      <c r="AF310" s="4"/>
      <c r="AG310" s="4"/>
    </row>
    <row r="311" spans="31:33" ht="12.75">
      <c r="AE311" s="4"/>
      <c r="AF311" s="6"/>
      <c r="AG311" s="6"/>
    </row>
    <row r="312" spans="31:33" ht="12.75">
      <c r="AE312" s="5"/>
      <c r="AF312" s="5"/>
      <c r="AG312" s="5"/>
    </row>
    <row r="313" spans="31:35" ht="12.75">
      <c r="AE313" s="5"/>
      <c r="AF313" s="5"/>
      <c r="AG313" s="5"/>
      <c r="AI313" s="5"/>
    </row>
    <row r="314" spans="31:35" ht="12.75">
      <c r="AE314" s="5"/>
      <c r="AF314" s="5"/>
      <c r="AG314" s="5"/>
      <c r="AI314" s="5"/>
    </row>
  </sheetData>
  <sheetProtection/>
  <mergeCells count="17">
    <mergeCell ref="A21:A27"/>
    <mergeCell ref="B4:I4"/>
    <mergeCell ref="B21:D21"/>
    <mergeCell ref="A14:A20"/>
    <mergeCell ref="B14:D14"/>
    <mergeCell ref="E14:G14"/>
    <mergeCell ref="B12:D12"/>
    <mergeCell ref="B13:D13"/>
    <mergeCell ref="B3:I3"/>
    <mergeCell ref="E8:H8"/>
    <mergeCell ref="E5:I5"/>
    <mergeCell ref="B5:D5"/>
    <mergeCell ref="E21:G21"/>
    <mergeCell ref="E12:G12"/>
    <mergeCell ref="E13:G13"/>
    <mergeCell ref="E10:H10"/>
    <mergeCell ref="E11:H11"/>
  </mergeCells>
  <printOptions/>
  <pageMargins left="0.49" right="0.19" top="0.25" bottom="0.26" header="0.36" footer="0.19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Sigakoff</dc:creator>
  <cp:keywords/>
  <dc:description/>
  <cp:lastModifiedBy>Косенко Д А</cp:lastModifiedBy>
  <cp:lastPrinted>2010-05-20T05:42:37Z</cp:lastPrinted>
  <dcterms:created xsi:type="dcterms:W3CDTF">2008-11-11T11:56:13Z</dcterms:created>
  <dcterms:modified xsi:type="dcterms:W3CDTF">2010-09-01T07:46:49Z</dcterms:modified>
  <cp:category/>
  <cp:version/>
  <cp:contentType/>
  <cp:contentStatus/>
</cp:coreProperties>
</file>